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000" windowHeight="955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externalReferences>
    <externalReference r:id="rId7"/>
  </externalReference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25" i="17" l="1"/>
  <c r="J25" i="17"/>
  <c r="K22" i="17"/>
  <c r="J22" i="17"/>
  <c r="K17" i="17"/>
  <c r="K23" i="17" s="1"/>
  <c r="J17" i="17"/>
  <c r="J23" i="17" s="1"/>
  <c r="J16" i="17"/>
  <c r="K11" i="17"/>
  <c r="K10" i="17"/>
  <c r="K9" i="17"/>
  <c r="K45" i="20"/>
  <c r="K47" i="20" s="1"/>
  <c r="K49" i="20" s="1"/>
  <c r="K52" i="20" s="1"/>
  <c r="K53" i="20" s="1"/>
  <c r="J45" i="20"/>
  <c r="J47" i="20" s="1"/>
  <c r="J49" i="20" s="1"/>
  <c r="J52" i="20" s="1"/>
  <c r="J53" i="20" s="1"/>
  <c r="K39" i="20"/>
  <c r="K46" i="20" s="1"/>
  <c r="J39" i="20"/>
  <c r="J46" i="20" s="1"/>
  <c r="K32" i="20"/>
  <c r="K34" i="20" s="1"/>
  <c r="J32" i="20"/>
  <c r="J34" i="20" s="1"/>
  <c r="K28" i="20"/>
  <c r="K33" i="20" s="1"/>
  <c r="J28" i="20"/>
  <c r="J33" i="20" s="1"/>
  <c r="K19" i="20"/>
  <c r="K21" i="20" s="1"/>
  <c r="J19" i="20"/>
  <c r="J21" i="20" s="1"/>
  <c r="K14" i="20"/>
  <c r="K20" i="20" s="1"/>
  <c r="J14" i="20"/>
  <c r="J20" i="20" s="1"/>
  <c r="M71" i="22"/>
  <c r="L71" i="22"/>
  <c r="K71" i="22"/>
  <c r="J71" i="22"/>
  <c r="M58" i="22"/>
  <c r="M67" i="22" s="1"/>
  <c r="L58" i="22"/>
  <c r="L67" i="22" s="1"/>
  <c r="K58" i="22"/>
  <c r="K67" i="22" s="1"/>
  <c r="J58" i="22"/>
  <c r="J67" i="22" s="1"/>
  <c r="M57" i="22"/>
  <c r="M68" i="22" s="1"/>
  <c r="L57" i="22"/>
  <c r="L68" i="22" s="1"/>
  <c r="K57" i="22"/>
  <c r="K68" i="22" s="1"/>
  <c r="J57" i="22"/>
  <c r="J68" i="22" s="1"/>
  <c r="M54" i="22"/>
  <c r="L54" i="22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11" i="22"/>
  <c r="M44" i="22" s="1"/>
  <c r="L11" i="22"/>
  <c r="L44" i="22" s="1"/>
  <c r="K11" i="22"/>
  <c r="K44" i="22" s="1"/>
  <c r="J11" i="22"/>
  <c r="J44" i="22" s="1"/>
  <c r="M8" i="22"/>
  <c r="M43" i="22" s="1"/>
  <c r="L8" i="22"/>
  <c r="L43" i="22" s="1"/>
  <c r="K8" i="22"/>
  <c r="K43" i="22" s="1"/>
  <c r="J8" i="22"/>
  <c r="J43" i="22" s="1"/>
  <c r="K120" i="19"/>
  <c r="K119" i="19" s="1"/>
  <c r="J120" i="19"/>
  <c r="J119" i="19" s="1"/>
  <c r="J115" i="19"/>
  <c r="J113" i="19"/>
  <c r="K101" i="19"/>
  <c r="J101" i="19"/>
  <c r="K91" i="19"/>
  <c r="J91" i="19"/>
  <c r="K87" i="19"/>
  <c r="J87" i="19"/>
  <c r="K83" i="19"/>
  <c r="J83" i="19"/>
  <c r="K80" i="19"/>
  <c r="J80" i="19"/>
  <c r="K73" i="19"/>
  <c r="K70" i="19" s="1"/>
  <c r="K115" i="19" s="1"/>
  <c r="J73" i="19"/>
  <c r="J70" i="19"/>
  <c r="J65" i="19"/>
  <c r="J63" i="19"/>
  <c r="J57" i="19" s="1"/>
  <c r="K57" i="19"/>
  <c r="K50" i="19"/>
  <c r="J50" i="19"/>
  <c r="J48" i="19"/>
  <c r="K42" i="19"/>
  <c r="J42" i="19"/>
  <c r="J41" i="19" s="1"/>
  <c r="K41" i="19"/>
  <c r="K36" i="19"/>
  <c r="J36" i="19"/>
  <c r="K30" i="19"/>
  <c r="K27" i="19" s="1"/>
  <c r="K9" i="19" s="1"/>
  <c r="K67" i="19" s="1"/>
  <c r="J30" i="19"/>
  <c r="J27" i="19"/>
  <c r="K17" i="19"/>
  <c r="J17" i="19"/>
  <c r="K10" i="19"/>
  <c r="J10" i="19"/>
  <c r="J9" i="19" s="1"/>
  <c r="K16" i="17" l="1"/>
  <c r="J48" i="20"/>
  <c r="K48" i="20"/>
  <c r="M46" i="22"/>
  <c r="M45" i="22"/>
  <c r="M49" i="22" s="1"/>
  <c r="M47" i="22"/>
  <c r="J46" i="22"/>
  <c r="J45" i="22"/>
  <c r="J49" i="22" s="1"/>
  <c r="J47" i="22"/>
  <c r="K46" i="22"/>
  <c r="K45" i="22"/>
  <c r="K49" i="22" s="1"/>
  <c r="K47" i="22"/>
  <c r="L46" i="22"/>
  <c r="L45" i="22"/>
  <c r="L49" i="22" s="1"/>
  <c r="L47" i="22"/>
  <c r="J67" i="19"/>
  <c r="L51" i="22" l="1"/>
  <c r="L50" i="22"/>
  <c r="M51" i="22"/>
  <c r="M50" i="22"/>
  <c r="K51" i="22"/>
  <c r="K50" i="22"/>
  <c r="J51" i="22"/>
  <c r="J50" i="22"/>
</calcChain>
</file>

<file path=xl/sharedStrings.xml><?xml version="1.0" encoding="utf-8"?>
<sst xmlns="http://schemas.openxmlformats.org/spreadsheetml/2006/main" count="358" uniqueCount="326">
  <si>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</si>
  <si>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</si>
  <si>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</si>
  <si>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</si>
  <si>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</si>
  <si>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</si>
  <si>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</si>
  <si>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</si>
  <si>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</si>
  <si>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</si>
  <si>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</si>
  <si>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</si>
  <si>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</si>
  <si>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</si>
  <si>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</si>
  <si>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</si>
  <si>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</si>
  <si>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</si>
  <si>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</si>
  <si>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</si>
  <si>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</si>
  <si>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</si>
  <si>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</si>
  <si>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</si>
  <si>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</si>
  <si>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0991279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</si>
  <si>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</si>
  <si>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</si>
  <si>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</si>
  <si>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</si>
  <si>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</si>
  <si>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</si>
  <si>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</si>
  <si>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</si>
  <si>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</si>
  <si>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</si>
  <si>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</si>
  <si>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</si>
  <si>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</si>
  <si>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</si>
  <si>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</si>
  <si>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</si>
  <si>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</si>
  <si>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</si>
  <si>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</si>
  <si>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</si>
  <si>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</si>
  <si>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</si>
  <si>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</si>
  <si>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</si>
  <si>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</si>
  <si>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</si>
  <si>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</si>
  <si>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</si>
  <si>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</si>
  <si>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</si>
  <si>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</si>
  <si>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</si>
  <si>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</si>
  <si>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</si>
  <si>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</si>
  <si>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</si>
  <si>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</si>
  <si>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</si>
  <si>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</si>
  <si>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</si>
  <si>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</si>
  <si>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</si>
  <si>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</si>
  <si>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</si>
  <si>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</si>
  <si>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</si>
  <si>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</si>
  <si>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</si>
  <si>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</si>
  <si>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</si>
  <si>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</si>
  <si>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</si>
  <si>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</si>
  <si>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</si>
  <si>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</si>
  <si>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</si>
  <si>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</si>
  <si>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</si>
  <si>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</si>
  <si>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</si>
  <si>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</si>
  <si>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</si>
  <si>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</si>
  <si>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</si>
  <si>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</si>
  <si>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</si>
  <si>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</si>
  <si>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</si>
  <si>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</si>
  <si>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</si>
  <si>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</si>
  <si>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</si>
  <si>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</si>
  <si>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</si>
  <si>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</si>
  <si>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</si>
  <si>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</si>
  <si>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</si>
  <si>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</si>
  <si>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</si>
  <si>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</si>
  <si>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</si>
  <si>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</si>
  <si>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</si>
  <si>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</si>
  <si>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</si>
  <si>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</si>
  <si>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</si>
  <si>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</si>
  <si>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</si>
  <si>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</si>
  <si>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</si>
  <si>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</si>
  <si>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</si>
  <si>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</si>
  <si>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</si>
  <si>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</si>
  <si>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</si>
  <si>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</si>
  <si>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</si>
  <si>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</si>
  <si>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</si>
  <si>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</si>
  <si>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</si>
  <si>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</si>
  <si>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</si>
  <si>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</si>
  <si>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</si>
  <si>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</si>
  <si>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</si>
  <si>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</si>
  <si>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</si>
  <si>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</si>
  <si>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</si>
  <si>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</si>
  <si>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</si>
  <si>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</si>
  <si>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</si>
  <si>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</si>
  <si>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</si>
  <si>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</si>
  <si>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</si>
  <si>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</si>
  <si>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</si>
  <si>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</si>
  <si>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</si>
  <si>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</si>
  <si>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</si>
  <si>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</si>
  <si>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</si>
  <si>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</si>
  <si>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</si>
  <si>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</si>
  <si>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</si>
  <si>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</si>
  <si>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</si>
  <si>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</si>
  <si>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</si>
  <si>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</si>
  <si>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</si>
  <si>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</si>
  <si>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</si>
  <si>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</si>
  <si>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</si>
  <si>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</si>
  <si>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</si>
  <si>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</si>
  <si>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</si>
  <si>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</si>
  <si>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</si>
  <si>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</si>
  <si>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</si>
  <si>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</si>
  <si>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</si>
  <si>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</si>
  <si>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</si>
  <si>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</si>
  <si>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</si>
  <si>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</si>
  <si>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</si>
  <si>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</si>
  <si>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</si>
  <si>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</si>
  <si>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</si>
  <si>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</si>
  <si>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</si>
  <si>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</si>
  <si>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</si>
  <si>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</si>
  <si>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</si>
  <si>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</si>
  <si>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</si>
  <si>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</si>
  <si>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</si>
  <si>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</si>
  <si>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</si>
  <si>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</si>
  <si>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</si>
  <si>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</si>
  <si>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</si>
  <si>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</si>
  <si>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</si>
  <si>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</si>
  <si>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</si>
  <si>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</si>
  <si>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</si>
  <si>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</si>
  <si>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</si>
  <si>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</si>
  <si>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</si>
  <si>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</si>
  <si>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</si>
  <si>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</si>
  <si>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</si>
  <si>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</si>
  <si>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</si>
  <si>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</si>
  <si>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</si>
  <si>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</si>
  <si>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</si>
  <si>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</si>
  <si>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</si>
  <si>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</si>
  <si>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</si>
  <si>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</si>
  <si>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</si>
  <si>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</si>
  <si>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</si>
  <si>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</si>
  <si>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</si>
  <si>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</si>
  <si>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</si>
  <si>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</si>
  <si>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</si>
  <si>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</si>
  <si>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</si>
  <si>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</si>
  <si>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</si>
  <si>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</si>
  <si>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</si>
  <si>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</si>
  <si>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</si>
  <si>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</si>
  <si>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</si>
  <si>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</si>
  <si>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</si>
  <si>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</si>
  <si>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</si>
  <si>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</si>
  <si>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</si>
  <si>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</si>
  <si>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</si>
  <si>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</si>
  <si>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</si>
  <si>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</si>
  <si>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</si>
  <si>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</si>
  <si>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</si>
  <si>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</si>
  <si>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</si>
  <si>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</si>
  <si>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</si>
  <si>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</si>
  <si>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</si>
  <si>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</si>
  <si>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</si>
  <si>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</si>
  <si>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</si>
  <si>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</si>
  <si>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</si>
  <si>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</si>
  <si>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</si>
  <si>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</si>
  <si>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</si>
  <si>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</si>
  <si>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</si>
  <si>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</si>
  <si>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</si>
  <si>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</si>
  <si>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</si>
  <si>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</si>
  <si>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</si>
  <si>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</si>
  <si>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</si>
  <si>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</si>
  <si>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</si>
  <si>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</si>
  <si>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</si>
  <si>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</si>
  <si>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</si>
  <si>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</si>
  <si>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</si>
  <si>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</si>
  <si>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</si>
  <si>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</si>
  <si>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</si>
  <si>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</si>
  <si>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</si>
  <si>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</si>
  <si>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</si>
  <si>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</si>
  <si>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</si>
  <si>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</si>
  <si>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</si>
  <si>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</si>
  <si>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Brajević Iva</t>
  </si>
  <si>
    <t>048 651 228</t>
  </si>
  <si>
    <t>Iva.Brajevic@podravka.hr</t>
  </si>
  <si>
    <t>PODRAVKA LJUBLJANA d.o.o.</t>
  </si>
  <si>
    <t>Ljubljana, Slovenija</t>
  </si>
  <si>
    <t>5539064000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</si>
  <si>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</si>
  <si>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</si>
  <si>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</si>
  <si>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5361</t>
  </si>
  <si>
    <t>31.03.2015.</t>
  </si>
  <si>
    <t>1.1.2015.</t>
  </si>
  <si>
    <t>as at 31.03.2015.</t>
  </si>
  <si>
    <t>for the period 1.1.2015. to 31.03.2015.</t>
  </si>
  <si>
    <t>The accounting policy in 2015 year did not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</si>
</sst>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/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%202015%20Obrazac%20TFI-POD%20Grupa%20Podravka_h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riveni"/>
      <sheetName val="opći podaci"/>
      <sheetName val="bilanca"/>
      <sheetName val="rdg"/>
      <sheetName val="nt"/>
      <sheetName val="pk"/>
      <sheetName val="bilješke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A4" sqref="A4:I4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78" t="s">
        <v>29</v>
      </c>
      <c r="B1" s="178"/>
      <c r="C1" s="178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48" t="s">
        <v>30</v>
      </c>
      <c r="B2" s="148"/>
      <c r="C2" s="148"/>
      <c r="D2" s="149"/>
      <c r="E2" s="17" t="s">
        <v>322</v>
      </c>
      <c r="F2" s="18"/>
      <c r="G2" s="84" t="s">
        <v>293</v>
      </c>
      <c r="H2" s="17" t="s">
        <v>321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">
      <c r="A4" s="150" t="s">
        <v>296</v>
      </c>
      <c r="B4" s="150"/>
      <c r="C4" s="150"/>
      <c r="D4" s="150"/>
      <c r="E4" s="150"/>
      <c r="F4" s="150"/>
      <c r="G4" s="150"/>
      <c r="H4" s="150"/>
      <c r="I4" s="150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38" t="s">
        <v>31</v>
      </c>
      <c r="B6" s="139"/>
      <c r="C6" s="146" t="s">
        <v>5</v>
      </c>
      <c r="D6" s="147"/>
      <c r="E6" s="151"/>
      <c r="F6" s="151"/>
      <c r="G6" s="151"/>
      <c r="H6" s="151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51"/>
      <c r="F7" s="151"/>
      <c r="G7" s="151"/>
      <c r="H7" s="151"/>
      <c r="I7" s="31"/>
      <c r="J7" s="15"/>
      <c r="K7" s="15"/>
      <c r="L7" s="15"/>
    </row>
    <row r="8" spans="1:12" ht="15.75" customHeight="1" x14ac:dyDescent="0.2">
      <c r="A8" s="152" t="s">
        <v>32</v>
      </c>
      <c r="B8" s="153"/>
      <c r="C8" s="146" t="s">
        <v>6</v>
      </c>
      <c r="D8" s="147"/>
      <c r="E8" s="151"/>
      <c r="F8" s="151"/>
      <c r="G8" s="151"/>
      <c r="H8" s="151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43" t="s">
        <v>33</v>
      </c>
      <c r="B10" s="144"/>
      <c r="C10" s="146" t="s">
        <v>7</v>
      </c>
      <c r="D10" s="147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45"/>
      <c r="B11" s="145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38" t="s">
        <v>34</v>
      </c>
      <c r="B12" s="139"/>
      <c r="C12" s="140" t="s">
        <v>8</v>
      </c>
      <c r="D12" s="141"/>
      <c r="E12" s="141"/>
      <c r="F12" s="141"/>
      <c r="G12" s="141"/>
      <c r="H12" s="141"/>
      <c r="I12" s="142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38" t="s">
        <v>35</v>
      </c>
      <c r="B14" s="139"/>
      <c r="C14" s="154">
        <v>48000</v>
      </c>
      <c r="D14" s="155"/>
      <c r="E14" s="23"/>
      <c r="F14" s="140" t="s">
        <v>9</v>
      </c>
      <c r="G14" s="141"/>
      <c r="H14" s="141"/>
      <c r="I14" s="142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38" t="s">
        <v>36</v>
      </c>
      <c r="B16" s="139"/>
      <c r="C16" s="140" t="s">
        <v>10</v>
      </c>
      <c r="D16" s="141"/>
      <c r="E16" s="141"/>
      <c r="F16" s="141"/>
      <c r="G16" s="141"/>
      <c r="H16" s="141"/>
      <c r="I16" s="142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38" t="s">
        <v>37</v>
      </c>
      <c r="B18" s="139"/>
      <c r="C18" s="156" t="s">
        <v>11</v>
      </c>
      <c r="D18" s="157"/>
      <c r="E18" s="157"/>
      <c r="F18" s="157"/>
      <c r="G18" s="157"/>
      <c r="H18" s="157"/>
      <c r="I18" s="158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38" t="s">
        <v>38</v>
      </c>
      <c r="B20" s="139"/>
      <c r="C20" s="156" t="s">
        <v>12</v>
      </c>
      <c r="D20" s="157"/>
      <c r="E20" s="157"/>
      <c r="F20" s="157"/>
      <c r="G20" s="157"/>
      <c r="H20" s="157"/>
      <c r="I20" s="158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38" t="s">
        <v>39</v>
      </c>
      <c r="B22" s="139"/>
      <c r="C22" s="36">
        <v>201</v>
      </c>
      <c r="D22" s="140" t="s">
        <v>9</v>
      </c>
      <c r="E22" s="162"/>
      <c r="F22" s="163"/>
      <c r="G22" s="164"/>
      <c r="H22" s="165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38" t="s">
        <v>40</v>
      </c>
      <c r="B24" s="139"/>
      <c r="C24" s="36">
        <v>6</v>
      </c>
      <c r="D24" s="140" t="s">
        <v>13</v>
      </c>
      <c r="E24" s="162"/>
      <c r="F24" s="162"/>
      <c r="G24" s="163"/>
      <c r="H24" s="30" t="s">
        <v>42</v>
      </c>
      <c r="I24" s="43" t="s">
        <v>320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43</v>
      </c>
      <c r="I25" s="35"/>
      <c r="J25" s="15"/>
      <c r="K25" s="15"/>
      <c r="L25" s="15"/>
    </row>
    <row r="26" spans="1:12" x14ac:dyDescent="0.2">
      <c r="A26" s="138" t="s">
        <v>41</v>
      </c>
      <c r="B26" s="139"/>
      <c r="C26" s="40" t="s">
        <v>302</v>
      </c>
      <c r="D26" s="41"/>
      <c r="E26" s="15"/>
      <c r="F26" s="42"/>
      <c r="G26" s="138" t="s">
        <v>44</v>
      </c>
      <c r="H26" s="139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66" t="s">
        <v>45</v>
      </c>
      <c r="B28" s="167"/>
      <c r="C28" s="168"/>
      <c r="D28" s="168"/>
      <c r="E28" s="169" t="s">
        <v>297</v>
      </c>
      <c r="F28" s="170"/>
      <c r="G28" s="170"/>
      <c r="H28" s="183" t="s">
        <v>46</v>
      </c>
      <c r="I28" s="183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59" t="s">
        <v>15</v>
      </c>
      <c r="B30" s="160"/>
      <c r="C30" s="160"/>
      <c r="D30" s="161"/>
      <c r="E30" s="159" t="s">
        <v>20</v>
      </c>
      <c r="F30" s="176"/>
      <c r="G30" s="177"/>
      <c r="H30" s="146" t="s">
        <v>24</v>
      </c>
      <c r="I30" s="184"/>
      <c r="J30" s="15"/>
      <c r="K30" s="15"/>
      <c r="L30" s="15"/>
    </row>
    <row r="31" spans="1:12" x14ac:dyDescent="0.2">
      <c r="A31" s="37"/>
      <c r="B31" s="37"/>
      <c r="C31" s="35"/>
      <c r="D31" s="185"/>
      <c r="E31" s="185"/>
      <c r="F31" s="185"/>
      <c r="G31" s="186"/>
      <c r="H31" s="23"/>
      <c r="I31" s="48"/>
      <c r="J31" s="15"/>
      <c r="K31" s="15"/>
      <c r="L31" s="15"/>
    </row>
    <row r="32" spans="1:12" x14ac:dyDescent="0.2">
      <c r="A32" s="159" t="s">
        <v>16</v>
      </c>
      <c r="B32" s="160"/>
      <c r="C32" s="160"/>
      <c r="D32" s="161"/>
      <c r="E32" s="159" t="s">
        <v>20</v>
      </c>
      <c r="F32" s="160"/>
      <c r="G32" s="160"/>
      <c r="H32" s="146" t="s">
        <v>25</v>
      </c>
      <c r="I32" s="147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59" t="s">
        <v>19</v>
      </c>
      <c r="B34" s="160"/>
      <c r="C34" s="160"/>
      <c r="D34" s="161"/>
      <c r="E34" s="159" t="s">
        <v>23</v>
      </c>
      <c r="F34" s="160"/>
      <c r="G34" s="160"/>
      <c r="H34" s="146" t="s">
        <v>28</v>
      </c>
      <c r="I34" s="147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59" t="s">
        <v>17</v>
      </c>
      <c r="B36" s="160"/>
      <c r="C36" s="160"/>
      <c r="D36" s="161"/>
      <c r="E36" s="159" t="s">
        <v>21</v>
      </c>
      <c r="F36" s="160"/>
      <c r="G36" s="160"/>
      <c r="H36" s="146" t="s">
        <v>26</v>
      </c>
      <c r="I36" s="147"/>
      <c r="J36" s="15"/>
      <c r="K36" s="15"/>
      <c r="L36" s="15"/>
    </row>
    <row r="37" spans="1:12" x14ac:dyDescent="0.2">
      <c r="A37" s="50"/>
      <c r="B37" s="50"/>
      <c r="C37" s="179"/>
      <c r="D37" s="180"/>
      <c r="E37" s="23"/>
      <c r="F37" s="179"/>
      <c r="G37" s="180"/>
      <c r="H37" s="23"/>
      <c r="I37" s="23"/>
      <c r="J37" s="15"/>
      <c r="K37" s="15"/>
      <c r="L37" s="15"/>
    </row>
    <row r="38" spans="1:12" x14ac:dyDescent="0.2">
      <c r="A38" s="159" t="s">
        <v>18</v>
      </c>
      <c r="B38" s="160"/>
      <c r="C38" s="160"/>
      <c r="D38" s="161"/>
      <c r="E38" s="159" t="s">
        <v>22</v>
      </c>
      <c r="F38" s="160"/>
      <c r="G38" s="160"/>
      <c r="H38" s="146" t="s">
        <v>27</v>
      </c>
      <c r="I38" s="147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59" t="s">
        <v>314</v>
      </c>
      <c r="B40" s="176"/>
      <c r="C40" s="176"/>
      <c r="D40" s="177"/>
      <c r="E40" s="159" t="s">
        <v>315</v>
      </c>
      <c r="F40" s="160"/>
      <c r="G40" s="160"/>
      <c r="H40" s="146" t="s">
        <v>316</v>
      </c>
      <c r="I40" s="147"/>
      <c r="J40" s="15"/>
      <c r="K40" s="15"/>
      <c r="L40" s="15"/>
    </row>
    <row r="41" spans="1:12" x14ac:dyDescent="0.2">
      <c r="A41" s="38"/>
      <c r="B41" s="102"/>
      <c r="C41" s="102"/>
      <c r="D41" s="102"/>
      <c r="E41" s="38"/>
      <c r="F41" s="102"/>
      <c r="G41" s="102"/>
      <c r="H41" s="103"/>
      <c r="I41" s="103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71" t="s">
        <v>47</v>
      </c>
      <c r="B44" s="172"/>
      <c r="C44" s="146"/>
      <c r="D44" s="147"/>
      <c r="E44" s="24"/>
      <c r="F44" s="140"/>
      <c r="G44" s="160"/>
      <c r="H44" s="160"/>
      <c r="I44" s="161"/>
      <c r="J44" s="15"/>
      <c r="K44" s="15"/>
      <c r="L44" s="15"/>
    </row>
    <row r="45" spans="1:12" x14ac:dyDescent="0.2">
      <c r="A45" s="50"/>
      <c r="B45" s="50"/>
      <c r="C45" s="179"/>
      <c r="D45" s="180"/>
      <c r="E45" s="23"/>
      <c r="F45" s="179"/>
      <c r="G45" s="181"/>
      <c r="H45" s="54"/>
      <c r="I45" s="54"/>
      <c r="J45" s="15"/>
      <c r="K45" s="15"/>
      <c r="L45" s="15"/>
    </row>
    <row r="46" spans="1:12" x14ac:dyDescent="0.2">
      <c r="A46" s="171" t="s">
        <v>48</v>
      </c>
      <c r="B46" s="172"/>
      <c r="C46" s="140" t="s">
        <v>311</v>
      </c>
      <c r="D46" s="182"/>
      <c r="E46" s="182"/>
      <c r="F46" s="182"/>
      <c r="G46" s="182"/>
      <c r="H46" s="182"/>
      <c r="I46" s="182"/>
      <c r="J46" s="15"/>
      <c r="K46" s="15"/>
      <c r="L46" s="15"/>
    </row>
    <row r="47" spans="1:12" x14ac:dyDescent="0.2">
      <c r="A47" s="32"/>
      <c r="B47" s="32"/>
      <c r="C47" s="55" t="s">
        <v>50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71" t="s">
        <v>49</v>
      </c>
      <c r="B48" s="172"/>
      <c r="C48" s="173" t="s">
        <v>312</v>
      </c>
      <c r="D48" s="174"/>
      <c r="E48" s="175"/>
      <c r="F48" s="24"/>
      <c r="G48" s="30" t="s">
        <v>51</v>
      </c>
      <c r="H48" s="173" t="s">
        <v>308</v>
      </c>
      <c r="I48" s="175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71" t="s">
        <v>52</v>
      </c>
      <c r="B50" s="172"/>
      <c r="C50" s="189" t="s">
        <v>313</v>
      </c>
      <c r="D50" s="174"/>
      <c r="E50" s="174"/>
      <c r="F50" s="174"/>
      <c r="G50" s="174"/>
      <c r="H50" s="174"/>
      <c r="I50" s="175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38" t="s">
        <v>53</v>
      </c>
      <c r="B52" s="139"/>
      <c r="C52" s="173" t="s">
        <v>294</v>
      </c>
      <c r="D52" s="174"/>
      <c r="E52" s="174"/>
      <c r="F52" s="174"/>
      <c r="G52" s="174"/>
      <c r="H52" s="174"/>
      <c r="I52" s="142"/>
      <c r="J52" s="15"/>
      <c r="K52" s="15"/>
      <c r="L52" s="15"/>
    </row>
    <row r="53" spans="1:12" x14ac:dyDescent="0.2">
      <c r="A53" s="56"/>
      <c r="B53" s="56"/>
      <c r="C53" s="192" t="s">
        <v>50</v>
      </c>
      <c r="D53" s="192"/>
      <c r="E53" s="192"/>
      <c r="F53" s="192"/>
      <c r="G53" s="192"/>
      <c r="H53" s="192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90" t="s">
        <v>54</v>
      </c>
      <c r="C55" s="191"/>
      <c r="D55" s="191"/>
      <c r="E55" s="191"/>
      <c r="F55" s="80"/>
      <c r="G55" s="80"/>
      <c r="H55" s="77"/>
      <c r="I55" s="77"/>
      <c r="J55" s="15"/>
      <c r="K55" s="15"/>
      <c r="L55" s="15"/>
    </row>
    <row r="56" spans="1:12" x14ac:dyDescent="0.2">
      <c r="A56" s="56"/>
      <c r="B56" s="81" t="s">
        <v>298</v>
      </c>
      <c r="C56" s="82"/>
      <c r="D56" s="82"/>
      <c r="E56" s="82"/>
      <c r="F56" s="82"/>
      <c r="G56" s="82"/>
      <c r="H56" s="196"/>
      <c r="I56" s="196"/>
      <c r="J56" s="15"/>
      <c r="K56" s="15"/>
      <c r="L56" s="15"/>
    </row>
    <row r="57" spans="1:12" x14ac:dyDescent="0.2">
      <c r="A57" s="56"/>
      <c r="B57" s="81" t="s">
        <v>304</v>
      </c>
      <c r="C57" s="82"/>
      <c r="D57" s="82"/>
      <c r="E57" s="82"/>
      <c r="F57" s="82"/>
      <c r="G57" s="82"/>
      <c r="H57" s="196"/>
      <c r="I57" s="196"/>
      <c r="J57" s="15"/>
      <c r="K57" s="15"/>
      <c r="L57" s="15"/>
    </row>
    <row r="58" spans="1:12" x14ac:dyDescent="0.2">
      <c r="A58" s="56"/>
      <c r="B58" s="104" t="s">
        <v>303</v>
      </c>
      <c r="C58" s="105"/>
      <c r="D58" s="105"/>
      <c r="E58" s="105"/>
      <c r="F58" s="82"/>
      <c r="G58" s="82"/>
      <c r="H58" s="196"/>
      <c r="I58" s="196"/>
      <c r="J58" s="15"/>
      <c r="K58" s="15"/>
      <c r="L58" s="15"/>
    </row>
    <row r="59" spans="1:12" x14ac:dyDescent="0.2">
      <c r="A59" s="56"/>
      <c r="B59" s="81" t="s">
        <v>295</v>
      </c>
      <c r="C59" s="82"/>
      <c r="D59" s="82"/>
      <c r="E59" s="82"/>
      <c r="F59" s="82"/>
      <c r="G59" s="82"/>
      <c r="H59" s="196"/>
      <c r="I59" s="196"/>
      <c r="J59" s="15"/>
      <c r="K59" s="15"/>
      <c r="L59" s="15"/>
    </row>
    <row r="60" spans="1:12" x14ac:dyDescent="0.2">
      <c r="A60" s="56"/>
      <c r="B60" s="81"/>
      <c r="C60" s="85"/>
      <c r="D60" s="85"/>
      <c r="E60" s="85"/>
      <c r="F60" s="85"/>
      <c r="G60" s="85"/>
      <c r="H60" s="196"/>
      <c r="I60" s="196"/>
      <c r="J60" s="15"/>
      <c r="K60" s="15"/>
      <c r="L60" s="15"/>
    </row>
    <row r="61" spans="1:12" x14ac:dyDescent="0.2">
      <c r="A61" s="56"/>
      <c r="B61" s="81"/>
      <c r="C61" s="85"/>
      <c r="D61" s="85"/>
      <c r="E61" s="85"/>
      <c r="F61" s="85"/>
      <c r="G61" s="85"/>
      <c r="H61" s="196"/>
      <c r="I61" s="196"/>
      <c r="J61" s="15"/>
      <c r="K61" s="15"/>
      <c r="L61" s="15"/>
    </row>
    <row r="62" spans="1:12" x14ac:dyDescent="0.2">
      <c r="A62" s="56"/>
      <c r="B62" s="86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93" t="s">
        <v>55</v>
      </c>
      <c r="H64" s="194"/>
      <c r="I64" s="195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87"/>
      <c r="H65" s="188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 I24" name="Range1"/>
    <protectedRange sqref="C18:I18" name="Range1_1"/>
    <protectedRange sqref="C20:I20" name="Range1_2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123"/>
  <sheetViews>
    <sheetView showGridLines="0" topLeftCell="A49" zoomScale="110" zoomScaleNormal="110" zoomScaleSheetLayoutView="110" workbookViewId="0">
      <selection activeCell="N66" sqref="N66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2" max="12" width="12" style="114" customWidth="1"/>
    <col min="13" max="13" width="11.42578125" style="114" customWidth="1"/>
    <col min="14" max="17" width="9.140625" style="114"/>
  </cols>
  <sheetData>
    <row r="1" spans="1:16" ht="12.75" customHeight="1" x14ac:dyDescent="0.2">
      <c r="A1" s="228" t="s">
        <v>56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6" ht="12.75" customHeight="1" x14ac:dyDescent="0.2">
      <c r="A2" s="229" t="s">
        <v>323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6" ht="6" customHeight="1" x14ac:dyDescent="0.2">
      <c r="A3" s="95"/>
      <c r="B3" s="109"/>
      <c r="C3" s="109"/>
      <c r="D3" s="109"/>
      <c r="E3" s="109"/>
      <c r="F3" s="109"/>
      <c r="G3" s="109"/>
      <c r="H3" s="109"/>
      <c r="I3" s="109"/>
      <c r="J3" s="109"/>
      <c r="K3" s="94"/>
    </row>
    <row r="4" spans="1:16" ht="12.75" customHeight="1" x14ac:dyDescent="0.2">
      <c r="A4" s="230" t="s">
        <v>310</v>
      </c>
      <c r="B4" s="231"/>
      <c r="C4" s="231"/>
      <c r="D4" s="231"/>
      <c r="E4" s="231"/>
      <c r="F4" s="231"/>
      <c r="G4" s="231"/>
      <c r="H4" s="231"/>
      <c r="I4" s="231"/>
      <c r="J4" s="231"/>
      <c r="K4" s="232"/>
    </row>
    <row r="5" spans="1:16" ht="33" customHeight="1" thickBot="1" x14ac:dyDescent="0.25">
      <c r="A5" s="233" t="s">
        <v>57</v>
      </c>
      <c r="B5" s="234"/>
      <c r="C5" s="234"/>
      <c r="D5" s="234"/>
      <c r="E5" s="234"/>
      <c r="F5" s="234"/>
      <c r="G5" s="234"/>
      <c r="H5" s="235"/>
      <c r="I5" s="63" t="s">
        <v>58</v>
      </c>
      <c r="J5" s="121" t="s">
        <v>59</v>
      </c>
      <c r="K5" s="122" t="s">
        <v>60</v>
      </c>
    </row>
    <row r="6" spans="1:16" x14ac:dyDescent="0.2">
      <c r="A6" s="236">
        <v>1</v>
      </c>
      <c r="B6" s="236"/>
      <c r="C6" s="236"/>
      <c r="D6" s="236"/>
      <c r="E6" s="236"/>
      <c r="F6" s="236"/>
      <c r="G6" s="236"/>
      <c r="H6" s="236"/>
      <c r="I6" s="64">
        <v>2</v>
      </c>
      <c r="J6" s="120">
        <v>3</v>
      </c>
      <c r="K6" s="120">
        <v>4</v>
      </c>
    </row>
    <row r="7" spans="1:16" ht="11.25" customHeight="1" x14ac:dyDescent="0.2">
      <c r="A7" s="237" t="s">
        <v>62</v>
      </c>
      <c r="B7" s="238"/>
      <c r="C7" s="238"/>
      <c r="D7" s="238"/>
      <c r="E7" s="238"/>
      <c r="F7" s="238"/>
      <c r="G7" s="238"/>
      <c r="H7" s="238"/>
      <c r="I7" s="238"/>
      <c r="J7" s="238"/>
      <c r="K7" s="239"/>
    </row>
    <row r="8" spans="1:16" ht="12.75" customHeight="1" x14ac:dyDescent="0.2">
      <c r="A8" s="212" t="s">
        <v>61</v>
      </c>
      <c r="B8" s="213"/>
      <c r="C8" s="213"/>
      <c r="D8" s="213"/>
      <c r="E8" s="213"/>
      <c r="F8" s="213"/>
      <c r="G8" s="213"/>
      <c r="H8" s="227"/>
      <c r="I8" s="6">
        <v>1</v>
      </c>
      <c r="J8" s="8">
        <v>0</v>
      </c>
      <c r="K8" s="8">
        <v>0</v>
      </c>
    </row>
    <row r="9" spans="1:16" ht="12.75" customHeight="1" x14ac:dyDescent="0.2">
      <c r="A9" s="200" t="s">
        <v>63</v>
      </c>
      <c r="B9" s="201"/>
      <c r="C9" s="201"/>
      <c r="D9" s="201"/>
      <c r="E9" s="201"/>
      <c r="F9" s="201"/>
      <c r="G9" s="201"/>
      <c r="H9" s="202"/>
      <c r="I9" s="4">
        <v>2</v>
      </c>
      <c r="J9" s="9">
        <f>J10+J17+J27+J36+J40</f>
        <v>1530840895</v>
      </c>
      <c r="K9" s="9">
        <f>K10+K17+K27+K36+K40</f>
        <v>1634227090</v>
      </c>
      <c r="N9" s="88"/>
      <c r="O9" s="88"/>
      <c r="P9" s="88"/>
    </row>
    <row r="10" spans="1:16" ht="12.75" customHeight="1" x14ac:dyDescent="0.2">
      <c r="A10" s="197" t="s">
        <v>64</v>
      </c>
      <c r="B10" s="198"/>
      <c r="C10" s="198"/>
      <c r="D10" s="198"/>
      <c r="E10" s="198"/>
      <c r="F10" s="198"/>
      <c r="G10" s="198"/>
      <c r="H10" s="199"/>
      <c r="I10" s="4">
        <v>3</v>
      </c>
      <c r="J10" s="9">
        <f>SUM(J11:J16)</f>
        <v>270480208</v>
      </c>
      <c r="K10" s="9">
        <f>SUM(K11:K16)</f>
        <v>273297235</v>
      </c>
      <c r="N10" s="88"/>
      <c r="O10" s="88"/>
    </row>
    <row r="11" spans="1:16" ht="12.75" customHeight="1" x14ac:dyDescent="0.2">
      <c r="A11" s="197" t="s">
        <v>65</v>
      </c>
      <c r="B11" s="198"/>
      <c r="C11" s="198"/>
      <c r="D11" s="198"/>
      <c r="E11" s="198"/>
      <c r="F11" s="198"/>
      <c r="G11" s="198"/>
      <c r="H11" s="199"/>
      <c r="I11" s="4">
        <v>4</v>
      </c>
      <c r="J11" s="10">
        <v>11159230</v>
      </c>
      <c r="K11" s="10">
        <v>10781468</v>
      </c>
      <c r="N11" s="88"/>
      <c r="O11" s="88"/>
    </row>
    <row r="12" spans="1:16" ht="12.75" customHeight="1" x14ac:dyDescent="0.2">
      <c r="A12" s="197" t="s">
        <v>66</v>
      </c>
      <c r="B12" s="198"/>
      <c r="C12" s="198"/>
      <c r="D12" s="198"/>
      <c r="E12" s="198"/>
      <c r="F12" s="198"/>
      <c r="G12" s="198"/>
      <c r="H12" s="199"/>
      <c r="I12" s="4">
        <v>5</v>
      </c>
      <c r="J12" s="10">
        <v>211075698</v>
      </c>
      <c r="K12" s="10">
        <v>208834793</v>
      </c>
      <c r="N12" s="88"/>
      <c r="O12" s="88"/>
    </row>
    <row r="13" spans="1:16" ht="12.75" customHeight="1" x14ac:dyDescent="0.2">
      <c r="A13" s="197" t="s">
        <v>0</v>
      </c>
      <c r="B13" s="198"/>
      <c r="C13" s="198"/>
      <c r="D13" s="198"/>
      <c r="E13" s="198"/>
      <c r="F13" s="198"/>
      <c r="G13" s="198"/>
      <c r="H13" s="199"/>
      <c r="I13" s="4">
        <v>6</v>
      </c>
      <c r="J13" s="10">
        <v>25687000</v>
      </c>
      <c r="K13" s="10">
        <v>25687000</v>
      </c>
      <c r="N13" s="88"/>
      <c r="O13" s="88"/>
    </row>
    <row r="14" spans="1:16" ht="12.75" customHeight="1" x14ac:dyDescent="0.2">
      <c r="A14" s="197" t="s">
        <v>67</v>
      </c>
      <c r="B14" s="198"/>
      <c r="C14" s="198"/>
      <c r="D14" s="198"/>
      <c r="E14" s="198"/>
      <c r="F14" s="198"/>
      <c r="G14" s="198"/>
      <c r="H14" s="199"/>
      <c r="I14" s="4">
        <v>7</v>
      </c>
      <c r="J14" s="10">
        <v>670379</v>
      </c>
      <c r="K14" s="10">
        <v>974686</v>
      </c>
      <c r="N14" s="88"/>
      <c r="O14" s="88"/>
    </row>
    <row r="15" spans="1:16" ht="12.75" customHeight="1" x14ac:dyDescent="0.2">
      <c r="A15" s="197" t="s">
        <v>68</v>
      </c>
      <c r="B15" s="198"/>
      <c r="C15" s="198"/>
      <c r="D15" s="198"/>
      <c r="E15" s="198"/>
      <c r="F15" s="198"/>
      <c r="G15" s="198"/>
      <c r="H15" s="199"/>
      <c r="I15" s="4">
        <v>8</v>
      </c>
      <c r="J15" s="10">
        <v>21887901</v>
      </c>
      <c r="K15" s="10">
        <v>27019288</v>
      </c>
      <c r="N15" s="88"/>
      <c r="O15" s="88"/>
    </row>
    <row r="16" spans="1:16" ht="12.75" customHeight="1" x14ac:dyDescent="0.2">
      <c r="A16" s="197" t="s">
        <v>69</v>
      </c>
      <c r="B16" s="198"/>
      <c r="C16" s="198"/>
      <c r="D16" s="198"/>
      <c r="E16" s="198"/>
      <c r="F16" s="198"/>
      <c r="G16" s="198"/>
      <c r="H16" s="199"/>
      <c r="I16" s="4">
        <v>9</v>
      </c>
      <c r="J16" s="10">
        <v>0</v>
      </c>
      <c r="K16" s="10">
        <v>0</v>
      </c>
      <c r="N16" s="88"/>
      <c r="O16" s="88"/>
    </row>
    <row r="17" spans="1:15" ht="12.75" customHeight="1" x14ac:dyDescent="0.2">
      <c r="A17" s="197" t="s">
        <v>70</v>
      </c>
      <c r="B17" s="198"/>
      <c r="C17" s="198"/>
      <c r="D17" s="198"/>
      <c r="E17" s="198"/>
      <c r="F17" s="198"/>
      <c r="G17" s="198"/>
      <c r="H17" s="199"/>
      <c r="I17" s="4">
        <v>10</v>
      </c>
      <c r="J17" s="9">
        <f>SUM(J18:J26)</f>
        <v>1202589246</v>
      </c>
      <c r="K17" s="9">
        <f>SUM(K18:K26)</f>
        <v>1304707480</v>
      </c>
      <c r="N17" s="88"/>
      <c r="O17" s="88"/>
    </row>
    <row r="18" spans="1:15" x14ac:dyDescent="0.2">
      <c r="A18" s="197" t="s">
        <v>71</v>
      </c>
      <c r="B18" s="198"/>
      <c r="C18" s="198"/>
      <c r="D18" s="198"/>
      <c r="E18" s="198"/>
      <c r="F18" s="198"/>
      <c r="G18" s="198"/>
      <c r="H18" s="199"/>
      <c r="I18" s="4">
        <v>11</v>
      </c>
      <c r="J18" s="10">
        <v>58797445</v>
      </c>
      <c r="K18" s="10">
        <v>157375771</v>
      </c>
      <c r="N18" s="88"/>
      <c r="O18" s="88"/>
    </row>
    <row r="19" spans="1:15" ht="12.75" customHeight="1" x14ac:dyDescent="0.2">
      <c r="A19" s="197" t="s">
        <v>72</v>
      </c>
      <c r="B19" s="198"/>
      <c r="C19" s="198"/>
      <c r="D19" s="198"/>
      <c r="E19" s="198"/>
      <c r="F19" s="198"/>
      <c r="G19" s="198"/>
      <c r="H19" s="199"/>
      <c r="I19" s="4">
        <v>12</v>
      </c>
      <c r="J19" s="10">
        <v>696258216</v>
      </c>
      <c r="K19" s="10">
        <v>694547004</v>
      </c>
      <c r="N19" s="88"/>
      <c r="O19" s="88"/>
    </row>
    <row r="20" spans="1:15" ht="12.75" customHeight="1" x14ac:dyDescent="0.2">
      <c r="A20" s="197" t="s">
        <v>73</v>
      </c>
      <c r="B20" s="198"/>
      <c r="C20" s="198"/>
      <c r="D20" s="198"/>
      <c r="E20" s="198"/>
      <c r="F20" s="198"/>
      <c r="G20" s="198"/>
      <c r="H20" s="199"/>
      <c r="I20" s="4">
        <v>13</v>
      </c>
      <c r="J20" s="10">
        <v>334217220</v>
      </c>
      <c r="K20" s="10">
        <v>330219503</v>
      </c>
      <c r="N20" s="88"/>
      <c r="O20" s="88"/>
    </row>
    <row r="21" spans="1:15" ht="12.75" customHeight="1" x14ac:dyDescent="0.2">
      <c r="A21" s="197" t="s">
        <v>74</v>
      </c>
      <c r="B21" s="198"/>
      <c r="C21" s="198"/>
      <c r="D21" s="198"/>
      <c r="E21" s="198"/>
      <c r="F21" s="198"/>
      <c r="G21" s="198"/>
      <c r="H21" s="199"/>
      <c r="I21" s="4">
        <v>14</v>
      </c>
      <c r="J21" s="10">
        <v>21895779</v>
      </c>
      <c r="K21" s="10">
        <v>23528213</v>
      </c>
      <c r="N21" s="88"/>
      <c r="O21" s="88"/>
    </row>
    <row r="22" spans="1:15" ht="12.75" customHeight="1" x14ac:dyDescent="0.2">
      <c r="A22" s="197" t="s">
        <v>75</v>
      </c>
      <c r="B22" s="198"/>
      <c r="C22" s="198"/>
      <c r="D22" s="198"/>
      <c r="E22" s="198"/>
      <c r="F22" s="198"/>
      <c r="G22" s="198"/>
      <c r="H22" s="199"/>
      <c r="I22" s="4">
        <v>15</v>
      </c>
      <c r="J22" s="10">
        <v>0</v>
      </c>
      <c r="K22" s="10">
        <v>0</v>
      </c>
      <c r="N22" s="88"/>
      <c r="O22" s="88"/>
    </row>
    <row r="23" spans="1:15" ht="12.75" customHeight="1" x14ac:dyDescent="0.2">
      <c r="A23" s="197" t="s">
        <v>76</v>
      </c>
      <c r="B23" s="198"/>
      <c r="C23" s="198"/>
      <c r="D23" s="198"/>
      <c r="E23" s="198"/>
      <c r="F23" s="198"/>
      <c r="G23" s="198"/>
      <c r="H23" s="199"/>
      <c r="I23" s="4">
        <v>16</v>
      </c>
      <c r="J23" s="10">
        <v>6259128</v>
      </c>
      <c r="K23" s="10">
        <v>4737584</v>
      </c>
      <c r="N23" s="88"/>
      <c r="O23" s="88"/>
    </row>
    <row r="24" spans="1:15" ht="12.75" customHeight="1" x14ac:dyDescent="0.2">
      <c r="A24" s="197" t="s">
        <v>77</v>
      </c>
      <c r="B24" s="198"/>
      <c r="C24" s="198"/>
      <c r="D24" s="198"/>
      <c r="E24" s="198"/>
      <c r="F24" s="198"/>
      <c r="G24" s="198"/>
      <c r="H24" s="199"/>
      <c r="I24" s="4">
        <v>17</v>
      </c>
      <c r="J24" s="10">
        <v>83004853</v>
      </c>
      <c r="K24" s="10">
        <v>92139876</v>
      </c>
      <c r="N24" s="88"/>
      <c r="O24" s="88"/>
    </row>
    <row r="25" spans="1:15" ht="12.75" customHeight="1" x14ac:dyDescent="0.2">
      <c r="A25" s="197" t="s">
        <v>78</v>
      </c>
      <c r="B25" s="198"/>
      <c r="C25" s="198"/>
      <c r="D25" s="198"/>
      <c r="E25" s="198"/>
      <c r="F25" s="198"/>
      <c r="G25" s="198"/>
      <c r="H25" s="199"/>
      <c r="I25" s="4">
        <v>18</v>
      </c>
      <c r="J25" s="10">
        <v>2156605</v>
      </c>
      <c r="K25" s="10">
        <v>2159529</v>
      </c>
      <c r="N25" s="88"/>
      <c r="O25" s="88"/>
    </row>
    <row r="26" spans="1:15" ht="12.75" customHeight="1" x14ac:dyDescent="0.2">
      <c r="A26" s="197" t="s">
        <v>79</v>
      </c>
      <c r="B26" s="198"/>
      <c r="C26" s="198"/>
      <c r="D26" s="198"/>
      <c r="E26" s="198"/>
      <c r="F26" s="198"/>
      <c r="G26" s="198"/>
      <c r="H26" s="199"/>
      <c r="I26" s="4">
        <v>19</v>
      </c>
      <c r="J26" s="10">
        <v>0</v>
      </c>
      <c r="K26" s="10">
        <v>0</v>
      </c>
      <c r="N26" s="88"/>
      <c r="O26" s="88"/>
    </row>
    <row r="27" spans="1:15" ht="12.75" customHeight="1" x14ac:dyDescent="0.2">
      <c r="A27" s="197" t="s">
        <v>80</v>
      </c>
      <c r="B27" s="198"/>
      <c r="C27" s="198"/>
      <c r="D27" s="198"/>
      <c r="E27" s="198"/>
      <c r="F27" s="198"/>
      <c r="G27" s="198"/>
      <c r="H27" s="199"/>
      <c r="I27" s="4">
        <v>20</v>
      </c>
      <c r="J27" s="9">
        <f>SUM(J28:J35)</f>
        <v>7602254</v>
      </c>
      <c r="K27" s="9">
        <f>SUM(K28:K35)</f>
        <v>6046624</v>
      </c>
      <c r="N27" s="88"/>
      <c r="O27" s="88"/>
    </row>
    <row r="28" spans="1:15" ht="12.75" customHeight="1" x14ac:dyDescent="0.2">
      <c r="A28" s="197" t="s">
        <v>81</v>
      </c>
      <c r="B28" s="198"/>
      <c r="C28" s="198"/>
      <c r="D28" s="198"/>
      <c r="E28" s="198"/>
      <c r="F28" s="198"/>
      <c r="G28" s="198"/>
      <c r="H28" s="199"/>
      <c r="I28" s="4">
        <v>21</v>
      </c>
      <c r="J28" s="10">
        <v>0</v>
      </c>
      <c r="K28" s="10">
        <v>0</v>
      </c>
      <c r="N28" s="88"/>
      <c r="O28" s="88"/>
    </row>
    <row r="29" spans="1:15" ht="12.75" customHeight="1" x14ac:dyDescent="0.2">
      <c r="A29" s="197" t="s">
        <v>82</v>
      </c>
      <c r="B29" s="198"/>
      <c r="C29" s="198"/>
      <c r="D29" s="198"/>
      <c r="E29" s="198"/>
      <c r="F29" s="198"/>
      <c r="G29" s="198"/>
      <c r="H29" s="199"/>
      <c r="I29" s="4">
        <v>22</v>
      </c>
      <c r="J29" s="10">
        <v>0</v>
      </c>
      <c r="K29" s="10">
        <v>0</v>
      </c>
      <c r="N29" s="88"/>
      <c r="O29" s="88"/>
    </row>
    <row r="30" spans="1:15" ht="12.75" customHeight="1" x14ac:dyDescent="0.2">
      <c r="A30" s="197" t="s">
        <v>83</v>
      </c>
      <c r="B30" s="198"/>
      <c r="C30" s="198"/>
      <c r="D30" s="198"/>
      <c r="E30" s="198"/>
      <c r="F30" s="198"/>
      <c r="G30" s="198"/>
      <c r="H30" s="199"/>
      <c r="I30" s="4">
        <v>23</v>
      </c>
      <c r="J30" s="10">
        <f>2396394+228009</f>
        <v>2624403</v>
      </c>
      <c r="K30" s="10">
        <f>984500+227634</f>
        <v>1212134</v>
      </c>
      <c r="N30" s="88"/>
      <c r="O30" s="88"/>
    </row>
    <row r="31" spans="1:15" ht="12.75" customHeight="1" x14ac:dyDescent="0.2">
      <c r="A31" s="197" t="s">
        <v>84</v>
      </c>
      <c r="B31" s="198"/>
      <c r="C31" s="198"/>
      <c r="D31" s="198"/>
      <c r="E31" s="198"/>
      <c r="F31" s="198"/>
      <c r="G31" s="198"/>
      <c r="H31" s="199"/>
      <c r="I31" s="4">
        <v>24</v>
      </c>
      <c r="J31" s="10">
        <v>0</v>
      </c>
      <c r="K31" s="10">
        <v>0</v>
      </c>
      <c r="N31" s="88"/>
      <c r="O31" s="88"/>
    </row>
    <row r="32" spans="1:15" ht="12.75" customHeight="1" x14ac:dyDescent="0.2">
      <c r="A32" s="197" t="s">
        <v>85</v>
      </c>
      <c r="B32" s="198"/>
      <c r="C32" s="198"/>
      <c r="D32" s="198"/>
      <c r="E32" s="198"/>
      <c r="F32" s="198"/>
      <c r="G32" s="198"/>
      <c r="H32" s="199"/>
      <c r="I32" s="4">
        <v>25</v>
      </c>
      <c r="J32" s="10">
        <v>0</v>
      </c>
      <c r="K32" s="10">
        <v>0</v>
      </c>
      <c r="N32" s="88"/>
      <c r="O32" s="88"/>
    </row>
    <row r="33" spans="1:15" ht="12.75" customHeight="1" x14ac:dyDescent="0.2">
      <c r="A33" s="197" t="s">
        <v>86</v>
      </c>
      <c r="B33" s="198"/>
      <c r="C33" s="198"/>
      <c r="D33" s="198"/>
      <c r="E33" s="198"/>
      <c r="F33" s="198"/>
      <c r="G33" s="198"/>
      <c r="H33" s="199"/>
      <c r="I33" s="4">
        <v>26</v>
      </c>
      <c r="J33" s="10">
        <v>4977851</v>
      </c>
      <c r="K33" s="10">
        <v>4834490</v>
      </c>
      <c r="N33" s="88"/>
      <c r="O33" s="88"/>
    </row>
    <row r="34" spans="1:15" ht="12.75" customHeight="1" x14ac:dyDescent="0.2">
      <c r="A34" s="197" t="s">
        <v>87</v>
      </c>
      <c r="B34" s="198"/>
      <c r="C34" s="198"/>
      <c r="D34" s="198"/>
      <c r="E34" s="198"/>
      <c r="F34" s="198"/>
      <c r="G34" s="198"/>
      <c r="H34" s="199"/>
      <c r="I34" s="4">
        <v>27</v>
      </c>
      <c r="J34" s="10">
        <v>0</v>
      </c>
      <c r="K34" s="10">
        <v>0</v>
      </c>
      <c r="N34" s="88"/>
      <c r="O34" s="88"/>
    </row>
    <row r="35" spans="1:15" ht="12.75" customHeight="1" x14ac:dyDescent="0.2">
      <c r="A35" s="197" t="s">
        <v>88</v>
      </c>
      <c r="B35" s="198"/>
      <c r="C35" s="198"/>
      <c r="D35" s="198"/>
      <c r="E35" s="198"/>
      <c r="F35" s="198"/>
      <c r="G35" s="198"/>
      <c r="H35" s="199"/>
      <c r="I35" s="4">
        <v>28</v>
      </c>
      <c r="J35" s="10">
        <v>0</v>
      </c>
      <c r="K35" s="10">
        <v>0</v>
      </c>
      <c r="N35" s="88"/>
      <c r="O35" s="88"/>
    </row>
    <row r="36" spans="1:15" ht="12.75" customHeight="1" x14ac:dyDescent="0.2">
      <c r="A36" s="197" t="s">
        <v>89</v>
      </c>
      <c r="B36" s="198"/>
      <c r="C36" s="198"/>
      <c r="D36" s="198"/>
      <c r="E36" s="198"/>
      <c r="F36" s="198"/>
      <c r="G36" s="198"/>
      <c r="H36" s="199"/>
      <c r="I36" s="4">
        <v>29</v>
      </c>
      <c r="J36" s="9">
        <f>SUM(J37:J39)</f>
        <v>0</v>
      </c>
      <c r="K36" s="9">
        <f>SUM(K37:K39)</f>
        <v>0</v>
      </c>
      <c r="N36" s="88"/>
      <c r="O36" s="88"/>
    </row>
    <row r="37" spans="1:15" ht="12.75" customHeight="1" x14ac:dyDescent="0.2">
      <c r="A37" s="197" t="s">
        <v>90</v>
      </c>
      <c r="B37" s="198"/>
      <c r="C37" s="198"/>
      <c r="D37" s="198"/>
      <c r="E37" s="198"/>
      <c r="F37" s="198"/>
      <c r="G37" s="198"/>
      <c r="H37" s="199"/>
      <c r="I37" s="4">
        <v>30</v>
      </c>
      <c r="J37" s="10">
        <v>0</v>
      </c>
      <c r="K37" s="10">
        <v>0</v>
      </c>
      <c r="N37" s="88"/>
      <c r="O37" s="88"/>
    </row>
    <row r="38" spans="1:15" ht="12.75" customHeight="1" x14ac:dyDescent="0.2">
      <c r="A38" s="197" t="s">
        <v>91</v>
      </c>
      <c r="B38" s="198"/>
      <c r="C38" s="198"/>
      <c r="D38" s="198"/>
      <c r="E38" s="198"/>
      <c r="F38" s="198"/>
      <c r="G38" s="198"/>
      <c r="H38" s="199"/>
      <c r="I38" s="4">
        <v>31</v>
      </c>
      <c r="J38" s="10">
        <v>0</v>
      </c>
      <c r="K38" s="10">
        <v>0</v>
      </c>
      <c r="N38" s="88"/>
      <c r="O38" s="88"/>
    </row>
    <row r="39" spans="1:15" ht="12.75" customHeight="1" x14ac:dyDescent="0.2">
      <c r="A39" s="197" t="s">
        <v>92</v>
      </c>
      <c r="B39" s="198"/>
      <c r="C39" s="198"/>
      <c r="D39" s="198"/>
      <c r="E39" s="198"/>
      <c r="F39" s="198"/>
      <c r="G39" s="198"/>
      <c r="H39" s="199"/>
      <c r="I39" s="4">
        <v>32</v>
      </c>
      <c r="J39" s="10">
        <v>0</v>
      </c>
      <c r="K39" s="10">
        <v>0</v>
      </c>
      <c r="N39" s="88"/>
      <c r="O39" s="88"/>
    </row>
    <row r="40" spans="1:15" ht="12.75" customHeight="1" x14ac:dyDescent="0.2">
      <c r="A40" s="197" t="s">
        <v>93</v>
      </c>
      <c r="B40" s="198"/>
      <c r="C40" s="198"/>
      <c r="D40" s="198"/>
      <c r="E40" s="198"/>
      <c r="F40" s="198"/>
      <c r="G40" s="198"/>
      <c r="H40" s="199"/>
      <c r="I40" s="4">
        <v>33</v>
      </c>
      <c r="J40" s="10">
        <v>50169187</v>
      </c>
      <c r="K40" s="10">
        <v>50175751</v>
      </c>
      <c r="N40" s="88"/>
      <c r="O40" s="88"/>
    </row>
    <row r="41" spans="1:15" ht="12.75" customHeight="1" x14ac:dyDescent="0.2">
      <c r="A41" s="200" t="s">
        <v>94</v>
      </c>
      <c r="B41" s="201"/>
      <c r="C41" s="201"/>
      <c r="D41" s="201"/>
      <c r="E41" s="201"/>
      <c r="F41" s="201"/>
      <c r="G41" s="201"/>
      <c r="H41" s="202"/>
      <c r="I41" s="4">
        <v>34</v>
      </c>
      <c r="J41" s="9">
        <f>J42+J50+J57+J65</f>
        <v>1964152540</v>
      </c>
      <c r="K41" s="9">
        <f>K42+K50+K57+K65</f>
        <v>1984831986</v>
      </c>
      <c r="N41" s="88"/>
      <c r="O41" s="88"/>
    </row>
    <row r="42" spans="1:15" ht="12.75" customHeight="1" x14ac:dyDescent="0.2">
      <c r="A42" s="197" t="s">
        <v>95</v>
      </c>
      <c r="B42" s="198"/>
      <c r="C42" s="198"/>
      <c r="D42" s="198"/>
      <c r="E42" s="198"/>
      <c r="F42" s="198"/>
      <c r="G42" s="198"/>
      <c r="H42" s="199"/>
      <c r="I42" s="4">
        <v>35</v>
      </c>
      <c r="J42" s="9">
        <f>SUM(J43:J49)</f>
        <v>813595923</v>
      </c>
      <c r="K42" s="9">
        <f>SUM(K43:K49)</f>
        <v>865431616</v>
      </c>
      <c r="N42" s="88"/>
      <c r="O42" s="88"/>
    </row>
    <row r="43" spans="1:15" ht="12.75" customHeight="1" x14ac:dyDescent="0.2">
      <c r="A43" s="197" t="s">
        <v>96</v>
      </c>
      <c r="B43" s="198"/>
      <c r="C43" s="198"/>
      <c r="D43" s="198"/>
      <c r="E43" s="198"/>
      <c r="F43" s="198"/>
      <c r="G43" s="198"/>
      <c r="H43" s="199"/>
      <c r="I43" s="4">
        <v>36</v>
      </c>
      <c r="J43" s="10">
        <v>183729167</v>
      </c>
      <c r="K43" s="10">
        <v>206534304</v>
      </c>
      <c r="N43" s="88"/>
      <c r="O43" s="88"/>
    </row>
    <row r="44" spans="1:15" ht="12.75" customHeight="1" x14ac:dyDescent="0.2">
      <c r="A44" s="197" t="s">
        <v>97</v>
      </c>
      <c r="B44" s="198"/>
      <c r="C44" s="198"/>
      <c r="D44" s="198"/>
      <c r="E44" s="198"/>
      <c r="F44" s="198"/>
      <c r="G44" s="198"/>
      <c r="H44" s="199"/>
      <c r="I44" s="4">
        <v>37</v>
      </c>
      <c r="J44" s="10">
        <v>39419404</v>
      </c>
      <c r="K44" s="10">
        <v>48249235</v>
      </c>
      <c r="N44" s="88"/>
      <c r="O44" s="88"/>
    </row>
    <row r="45" spans="1:15" ht="12.75" customHeight="1" x14ac:dyDescent="0.2">
      <c r="A45" s="197" t="s">
        <v>98</v>
      </c>
      <c r="B45" s="198"/>
      <c r="C45" s="198"/>
      <c r="D45" s="198"/>
      <c r="E45" s="198"/>
      <c r="F45" s="198"/>
      <c r="G45" s="198"/>
      <c r="H45" s="199"/>
      <c r="I45" s="4">
        <v>38</v>
      </c>
      <c r="J45" s="10">
        <v>219830729</v>
      </c>
      <c r="K45" s="10">
        <v>234908834</v>
      </c>
      <c r="N45" s="88"/>
      <c r="O45" s="88"/>
    </row>
    <row r="46" spans="1:15" ht="12.75" customHeight="1" x14ac:dyDescent="0.2">
      <c r="A46" s="197" t="s">
        <v>99</v>
      </c>
      <c r="B46" s="198"/>
      <c r="C46" s="198"/>
      <c r="D46" s="198"/>
      <c r="E46" s="198"/>
      <c r="F46" s="198"/>
      <c r="G46" s="198"/>
      <c r="H46" s="199"/>
      <c r="I46" s="4">
        <v>39</v>
      </c>
      <c r="J46" s="10">
        <v>160904253</v>
      </c>
      <c r="K46" s="10">
        <v>167844258</v>
      </c>
      <c r="N46" s="88"/>
      <c r="O46" s="88"/>
    </row>
    <row r="47" spans="1:15" ht="12.75" customHeight="1" x14ac:dyDescent="0.2">
      <c r="A47" s="197" t="s">
        <v>100</v>
      </c>
      <c r="B47" s="198"/>
      <c r="C47" s="198"/>
      <c r="D47" s="198"/>
      <c r="E47" s="198"/>
      <c r="F47" s="198"/>
      <c r="G47" s="198"/>
      <c r="H47" s="199"/>
      <c r="I47" s="4">
        <v>40</v>
      </c>
      <c r="J47" s="10">
        <v>0</v>
      </c>
      <c r="K47" s="10">
        <v>0</v>
      </c>
      <c r="N47" s="88"/>
      <c r="O47" s="88"/>
    </row>
    <row r="48" spans="1:15" ht="12.75" customHeight="1" x14ac:dyDescent="0.2">
      <c r="A48" s="197" t="s">
        <v>101</v>
      </c>
      <c r="B48" s="198"/>
      <c r="C48" s="198"/>
      <c r="D48" s="198"/>
      <c r="E48" s="198"/>
      <c r="F48" s="198"/>
      <c r="G48" s="198"/>
      <c r="H48" s="199"/>
      <c r="I48" s="4">
        <v>41</v>
      </c>
      <c r="J48" s="10">
        <f>209712370</f>
        <v>209712370</v>
      </c>
      <c r="K48" s="10">
        <v>207894985</v>
      </c>
      <c r="N48" s="88"/>
      <c r="O48" s="88"/>
    </row>
    <row r="49" spans="1:15" ht="12.75" customHeight="1" x14ac:dyDescent="0.2">
      <c r="A49" s="197" t="s">
        <v>102</v>
      </c>
      <c r="B49" s="198"/>
      <c r="C49" s="198"/>
      <c r="D49" s="198"/>
      <c r="E49" s="198"/>
      <c r="F49" s="198"/>
      <c r="G49" s="198"/>
      <c r="H49" s="199"/>
      <c r="I49" s="4">
        <v>42</v>
      </c>
      <c r="J49" s="10">
        <v>0</v>
      </c>
      <c r="K49" s="10">
        <v>0</v>
      </c>
      <c r="N49" s="88"/>
      <c r="O49" s="88"/>
    </row>
    <row r="50" spans="1:15" ht="12.75" customHeight="1" x14ac:dyDescent="0.2">
      <c r="A50" s="197" t="s">
        <v>103</v>
      </c>
      <c r="B50" s="198"/>
      <c r="C50" s="198"/>
      <c r="D50" s="198"/>
      <c r="E50" s="198"/>
      <c r="F50" s="198"/>
      <c r="G50" s="198"/>
      <c r="H50" s="199"/>
      <c r="I50" s="4">
        <v>43</v>
      </c>
      <c r="J50" s="9">
        <f>SUM(J51:J56)</f>
        <v>926934112</v>
      </c>
      <c r="K50" s="9">
        <f>SUM(K51:K56)</f>
        <v>975941392</v>
      </c>
      <c r="N50" s="88"/>
      <c r="O50" s="88"/>
    </row>
    <row r="51" spans="1:15" ht="12.75" customHeight="1" x14ac:dyDescent="0.2">
      <c r="A51" s="197" t="s">
        <v>104</v>
      </c>
      <c r="B51" s="198"/>
      <c r="C51" s="198"/>
      <c r="D51" s="198"/>
      <c r="E51" s="198"/>
      <c r="F51" s="198"/>
      <c r="G51" s="198"/>
      <c r="H51" s="199"/>
      <c r="I51" s="4">
        <v>44</v>
      </c>
      <c r="J51" s="10">
        <v>0</v>
      </c>
      <c r="K51" s="10">
        <v>0</v>
      </c>
      <c r="N51" s="88"/>
      <c r="O51" s="88"/>
    </row>
    <row r="52" spans="1:15" ht="12.75" customHeight="1" x14ac:dyDescent="0.2">
      <c r="A52" s="197" t="s">
        <v>105</v>
      </c>
      <c r="B52" s="198"/>
      <c r="C52" s="198"/>
      <c r="D52" s="198"/>
      <c r="E52" s="198"/>
      <c r="F52" s="198"/>
      <c r="G52" s="198"/>
      <c r="H52" s="199"/>
      <c r="I52" s="4">
        <v>45</v>
      </c>
      <c r="J52" s="10">
        <v>852253529</v>
      </c>
      <c r="K52" s="10">
        <v>902670087</v>
      </c>
      <c r="N52" s="88"/>
      <c r="O52" s="88"/>
    </row>
    <row r="53" spans="1:15" ht="12.75" customHeight="1" x14ac:dyDescent="0.2">
      <c r="A53" s="197" t="s">
        <v>106</v>
      </c>
      <c r="B53" s="198"/>
      <c r="C53" s="198"/>
      <c r="D53" s="198"/>
      <c r="E53" s="198"/>
      <c r="F53" s="198"/>
      <c r="G53" s="198"/>
      <c r="H53" s="199"/>
      <c r="I53" s="4">
        <v>46</v>
      </c>
      <c r="J53" s="10">
        <v>0</v>
      </c>
      <c r="K53" s="10">
        <v>0</v>
      </c>
      <c r="N53" s="88"/>
      <c r="O53" s="88"/>
    </row>
    <row r="54" spans="1:15" ht="12.75" customHeight="1" x14ac:dyDescent="0.2">
      <c r="A54" s="197" t="s">
        <v>107</v>
      </c>
      <c r="B54" s="198"/>
      <c r="C54" s="198"/>
      <c r="D54" s="198"/>
      <c r="E54" s="198"/>
      <c r="F54" s="198"/>
      <c r="G54" s="198"/>
      <c r="H54" s="199"/>
      <c r="I54" s="4">
        <v>47</v>
      </c>
      <c r="J54" s="10">
        <v>1408990</v>
      </c>
      <c r="K54" s="10">
        <v>1906332</v>
      </c>
      <c r="N54" s="88"/>
      <c r="O54" s="88"/>
    </row>
    <row r="55" spans="1:15" ht="12.75" customHeight="1" x14ac:dyDescent="0.2">
      <c r="A55" s="197" t="s">
        <v>108</v>
      </c>
      <c r="B55" s="198"/>
      <c r="C55" s="198"/>
      <c r="D55" s="198"/>
      <c r="E55" s="198"/>
      <c r="F55" s="198"/>
      <c r="G55" s="198"/>
      <c r="H55" s="199"/>
      <c r="I55" s="4">
        <v>48</v>
      </c>
      <c r="J55" s="10">
        <v>32898264</v>
      </c>
      <c r="K55" s="10">
        <v>34745494</v>
      </c>
      <c r="N55" s="88"/>
      <c r="O55" s="88"/>
    </row>
    <row r="56" spans="1:15" ht="12.75" customHeight="1" x14ac:dyDescent="0.2">
      <c r="A56" s="197" t="s">
        <v>109</v>
      </c>
      <c r="B56" s="198"/>
      <c r="C56" s="198"/>
      <c r="D56" s="198"/>
      <c r="E56" s="198"/>
      <c r="F56" s="198"/>
      <c r="G56" s="198"/>
      <c r="H56" s="199"/>
      <c r="I56" s="4">
        <v>49</v>
      </c>
      <c r="J56" s="10">
        <v>40373329</v>
      </c>
      <c r="K56" s="10">
        <v>36619479</v>
      </c>
      <c r="N56" s="88"/>
      <c r="O56" s="88"/>
    </row>
    <row r="57" spans="1:15" ht="12.75" customHeight="1" x14ac:dyDescent="0.2">
      <c r="A57" s="197" t="s">
        <v>110</v>
      </c>
      <c r="B57" s="198"/>
      <c r="C57" s="198"/>
      <c r="D57" s="198"/>
      <c r="E57" s="198"/>
      <c r="F57" s="198"/>
      <c r="G57" s="198"/>
      <c r="H57" s="199"/>
      <c r="I57" s="4">
        <v>50</v>
      </c>
      <c r="J57" s="9">
        <f>SUM(J58:J64)</f>
        <v>3144487</v>
      </c>
      <c r="K57" s="9">
        <f>SUM(K58:K64)</f>
        <v>11452392</v>
      </c>
      <c r="N57" s="88"/>
      <c r="O57" s="88"/>
    </row>
    <row r="58" spans="1:15" ht="12.75" customHeight="1" x14ac:dyDescent="0.2">
      <c r="A58" s="197" t="s">
        <v>111</v>
      </c>
      <c r="B58" s="198"/>
      <c r="C58" s="198"/>
      <c r="D58" s="198"/>
      <c r="E58" s="198"/>
      <c r="F58" s="198"/>
      <c r="G58" s="198"/>
      <c r="H58" s="199"/>
      <c r="I58" s="4">
        <v>51</v>
      </c>
      <c r="J58" s="10">
        <v>0</v>
      </c>
      <c r="K58" s="10">
        <v>0</v>
      </c>
      <c r="N58" s="88"/>
      <c r="O58" s="88"/>
    </row>
    <row r="59" spans="1:15" ht="12.75" customHeight="1" x14ac:dyDescent="0.2">
      <c r="A59" s="197" t="s">
        <v>112</v>
      </c>
      <c r="B59" s="198"/>
      <c r="C59" s="198"/>
      <c r="D59" s="198"/>
      <c r="E59" s="198"/>
      <c r="F59" s="198"/>
      <c r="G59" s="198"/>
      <c r="H59" s="199"/>
      <c r="I59" s="4">
        <v>52</v>
      </c>
      <c r="J59" s="10">
        <v>0</v>
      </c>
      <c r="K59" s="10">
        <v>0</v>
      </c>
      <c r="N59" s="88"/>
      <c r="O59" s="88"/>
    </row>
    <row r="60" spans="1:15" ht="12.75" customHeight="1" x14ac:dyDescent="0.2">
      <c r="A60" s="197" t="s">
        <v>113</v>
      </c>
      <c r="B60" s="198"/>
      <c r="C60" s="198"/>
      <c r="D60" s="198"/>
      <c r="E60" s="198"/>
      <c r="F60" s="198"/>
      <c r="G60" s="198"/>
      <c r="H60" s="199"/>
      <c r="I60" s="4">
        <v>53</v>
      </c>
      <c r="J60" s="10">
        <v>0</v>
      </c>
      <c r="K60" s="10">
        <v>0</v>
      </c>
      <c r="N60" s="88"/>
      <c r="O60" s="88"/>
    </row>
    <row r="61" spans="1:15" ht="12.75" customHeight="1" x14ac:dyDescent="0.2">
      <c r="A61" s="197" t="s">
        <v>84</v>
      </c>
      <c r="B61" s="198"/>
      <c r="C61" s="198"/>
      <c r="D61" s="198"/>
      <c r="E61" s="198"/>
      <c r="F61" s="198"/>
      <c r="G61" s="198"/>
      <c r="H61" s="199"/>
      <c r="I61" s="4">
        <v>54</v>
      </c>
      <c r="J61" s="10">
        <v>0</v>
      </c>
      <c r="K61" s="10">
        <v>0</v>
      </c>
      <c r="N61" s="88"/>
      <c r="O61" s="88"/>
    </row>
    <row r="62" spans="1:15" ht="12.75" customHeight="1" x14ac:dyDescent="0.2">
      <c r="A62" s="197" t="s">
        <v>85</v>
      </c>
      <c r="B62" s="198"/>
      <c r="C62" s="198"/>
      <c r="D62" s="198"/>
      <c r="E62" s="198"/>
      <c r="F62" s="198"/>
      <c r="G62" s="198"/>
      <c r="H62" s="199"/>
      <c r="I62" s="4">
        <v>55</v>
      </c>
      <c r="J62" s="10">
        <v>516000</v>
      </c>
      <c r="K62" s="10">
        <v>114853</v>
      </c>
      <c r="N62" s="88"/>
      <c r="O62" s="88"/>
    </row>
    <row r="63" spans="1:15" ht="12.75" customHeight="1" x14ac:dyDescent="0.2">
      <c r="A63" s="197" t="s">
        <v>114</v>
      </c>
      <c r="B63" s="198"/>
      <c r="C63" s="198"/>
      <c r="D63" s="198"/>
      <c r="E63" s="198"/>
      <c r="F63" s="198"/>
      <c r="G63" s="198"/>
      <c r="H63" s="199"/>
      <c r="I63" s="4">
        <v>56</v>
      </c>
      <c r="J63" s="10">
        <f>2569902+58585</f>
        <v>2628487</v>
      </c>
      <c r="K63" s="10">
        <v>11337539</v>
      </c>
      <c r="N63" s="88"/>
      <c r="O63" s="88"/>
    </row>
    <row r="64" spans="1:15" ht="12.75" customHeight="1" x14ac:dyDescent="0.2">
      <c r="A64" s="197" t="s">
        <v>115</v>
      </c>
      <c r="B64" s="198"/>
      <c r="C64" s="198"/>
      <c r="D64" s="198"/>
      <c r="E64" s="198"/>
      <c r="F64" s="198"/>
      <c r="G64" s="198"/>
      <c r="H64" s="199"/>
      <c r="I64" s="4">
        <v>57</v>
      </c>
      <c r="J64" s="10">
        <v>0</v>
      </c>
      <c r="K64" s="10">
        <v>0</v>
      </c>
      <c r="N64" s="88"/>
      <c r="O64" s="88"/>
    </row>
    <row r="65" spans="1:15" ht="12.75" customHeight="1" x14ac:dyDescent="0.2">
      <c r="A65" s="197" t="s">
        <v>116</v>
      </c>
      <c r="B65" s="198"/>
      <c r="C65" s="198"/>
      <c r="D65" s="198"/>
      <c r="E65" s="198"/>
      <c r="F65" s="198"/>
      <c r="G65" s="198"/>
      <c r="H65" s="199"/>
      <c r="I65" s="4">
        <v>58</v>
      </c>
      <c r="J65" s="10">
        <f>220536603-58585</f>
        <v>220478018</v>
      </c>
      <c r="K65" s="10">
        <v>132006586</v>
      </c>
      <c r="N65" s="88"/>
      <c r="O65" s="88"/>
    </row>
    <row r="66" spans="1:15" ht="12.75" customHeight="1" x14ac:dyDescent="0.2">
      <c r="A66" s="200" t="s">
        <v>117</v>
      </c>
      <c r="B66" s="201"/>
      <c r="C66" s="201"/>
      <c r="D66" s="201"/>
      <c r="E66" s="201"/>
      <c r="F66" s="201"/>
      <c r="G66" s="201"/>
      <c r="H66" s="202"/>
      <c r="I66" s="4">
        <v>59</v>
      </c>
      <c r="J66" s="10">
        <v>13577118</v>
      </c>
      <c r="K66" s="10">
        <v>11464605</v>
      </c>
      <c r="N66" s="88"/>
      <c r="O66" s="88"/>
    </row>
    <row r="67" spans="1:15" ht="12.75" customHeight="1" x14ac:dyDescent="0.2">
      <c r="A67" s="200" t="s">
        <v>118</v>
      </c>
      <c r="B67" s="201"/>
      <c r="C67" s="201"/>
      <c r="D67" s="201"/>
      <c r="E67" s="201"/>
      <c r="F67" s="201"/>
      <c r="G67" s="201"/>
      <c r="H67" s="202"/>
      <c r="I67" s="4">
        <v>60</v>
      </c>
      <c r="J67" s="9">
        <f>J8+J9+J41+J66</f>
        <v>3508570553</v>
      </c>
      <c r="K67" s="9">
        <f>K8+K9+K41+K66</f>
        <v>3630523681</v>
      </c>
      <c r="N67" s="88"/>
      <c r="O67" s="88"/>
    </row>
    <row r="68" spans="1:15" ht="12.75" customHeight="1" x14ac:dyDescent="0.2">
      <c r="A68" s="222" t="s">
        <v>119</v>
      </c>
      <c r="B68" s="223"/>
      <c r="C68" s="223"/>
      <c r="D68" s="223"/>
      <c r="E68" s="223"/>
      <c r="F68" s="223"/>
      <c r="G68" s="223"/>
      <c r="H68" s="224"/>
      <c r="I68" s="7">
        <v>61</v>
      </c>
      <c r="J68" s="11">
        <v>1267806542</v>
      </c>
      <c r="K68" s="11">
        <v>1320234206</v>
      </c>
      <c r="N68" s="88"/>
      <c r="O68" s="88"/>
    </row>
    <row r="69" spans="1:15" ht="12.75" customHeight="1" x14ac:dyDescent="0.2">
      <c r="A69" s="208" t="s">
        <v>120</v>
      </c>
      <c r="B69" s="225"/>
      <c r="C69" s="225"/>
      <c r="D69" s="225"/>
      <c r="E69" s="225"/>
      <c r="F69" s="225"/>
      <c r="G69" s="225"/>
      <c r="H69" s="225"/>
      <c r="I69" s="225"/>
      <c r="J69" s="225"/>
      <c r="K69" s="226"/>
      <c r="N69" s="88"/>
      <c r="O69" s="88"/>
    </row>
    <row r="70" spans="1:15" ht="12.75" customHeight="1" x14ac:dyDescent="0.2">
      <c r="A70" s="212" t="s">
        <v>121</v>
      </c>
      <c r="B70" s="213"/>
      <c r="C70" s="213"/>
      <c r="D70" s="213"/>
      <c r="E70" s="213"/>
      <c r="F70" s="213"/>
      <c r="G70" s="213"/>
      <c r="H70" s="227"/>
      <c r="I70" s="6">
        <v>62</v>
      </c>
      <c r="J70" s="13">
        <f>J71+J72+J73+J79+J80+J83+J86</f>
        <v>1785263158</v>
      </c>
      <c r="K70" s="13">
        <f>K71+K72+K73+K79+K80+K83+K86</f>
        <v>1864419042</v>
      </c>
      <c r="N70" s="88"/>
      <c r="O70" s="88"/>
    </row>
    <row r="71" spans="1:15" ht="12.75" customHeight="1" x14ac:dyDescent="0.2">
      <c r="A71" s="197" t="s">
        <v>122</v>
      </c>
      <c r="B71" s="198"/>
      <c r="C71" s="198"/>
      <c r="D71" s="198"/>
      <c r="E71" s="198"/>
      <c r="F71" s="198"/>
      <c r="G71" s="198"/>
      <c r="H71" s="199"/>
      <c r="I71" s="4">
        <v>63</v>
      </c>
      <c r="J71" s="92">
        <v>1084000600</v>
      </c>
      <c r="K71" s="92">
        <v>1084000600</v>
      </c>
      <c r="N71" s="88"/>
      <c r="O71" s="88"/>
    </row>
    <row r="72" spans="1:15" ht="12.75" customHeight="1" x14ac:dyDescent="0.2">
      <c r="A72" s="197" t="s">
        <v>123</v>
      </c>
      <c r="B72" s="198"/>
      <c r="C72" s="198"/>
      <c r="D72" s="198"/>
      <c r="E72" s="198"/>
      <c r="F72" s="198"/>
      <c r="G72" s="198"/>
      <c r="H72" s="199"/>
      <c r="I72" s="4">
        <v>64</v>
      </c>
      <c r="J72" s="92">
        <v>47151429</v>
      </c>
      <c r="K72" s="92">
        <v>47151429</v>
      </c>
      <c r="N72" s="88"/>
      <c r="O72" s="88"/>
    </row>
    <row r="73" spans="1:15" ht="12.75" customHeight="1" x14ac:dyDescent="0.2">
      <c r="A73" s="197" t="s">
        <v>124</v>
      </c>
      <c r="B73" s="198"/>
      <c r="C73" s="198"/>
      <c r="D73" s="198"/>
      <c r="E73" s="198"/>
      <c r="F73" s="198"/>
      <c r="G73" s="198"/>
      <c r="H73" s="199"/>
      <c r="I73" s="4">
        <v>65</v>
      </c>
      <c r="J73" s="9">
        <f>J74+J75-J76+J77+J78</f>
        <v>399937326</v>
      </c>
      <c r="K73" s="9">
        <f>K74+K75-K76+K77+K78</f>
        <v>403870107</v>
      </c>
      <c r="N73" s="88"/>
      <c r="O73" s="88"/>
    </row>
    <row r="74" spans="1:15" ht="12.75" customHeight="1" x14ac:dyDescent="0.2">
      <c r="A74" s="197" t="s">
        <v>125</v>
      </c>
      <c r="B74" s="198"/>
      <c r="C74" s="198"/>
      <c r="D74" s="198"/>
      <c r="E74" s="198"/>
      <c r="F74" s="198"/>
      <c r="G74" s="198"/>
      <c r="H74" s="199"/>
      <c r="I74" s="4">
        <v>66</v>
      </c>
      <c r="J74" s="92">
        <v>16542776</v>
      </c>
      <c r="K74" s="92">
        <v>16542776</v>
      </c>
      <c r="N74" s="88"/>
      <c r="O74" s="88"/>
    </row>
    <row r="75" spans="1:15" ht="12.75" customHeight="1" x14ac:dyDescent="0.2">
      <c r="A75" s="197" t="s">
        <v>126</v>
      </c>
      <c r="B75" s="198"/>
      <c r="C75" s="198"/>
      <c r="D75" s="198"/>
      <c r="E75" s="198"/>
      <c r="F75" s="198"/>
      <c r="G75" s="198"/>
      <c r="H75" s="199"/>
      <c r="I75" s="4">
        <v>67</v>
      </c>
      <c r="J75" s="92">
        <v>67604502</v>
      </c>
      <c r="K75" s="92">
        <v>67604502</v>
      </c>
      <c r="N75" s="88"/>
      <c r="O75" s="88"/>
    </row>
    <row r="76" spans="1:15" ht="12.75" customHeight="1" x14ac:dyDescent="0.2">
      <c r="A76" s="197" t="s">
        <v>127</v>
      </c>
      <c r="B76" s="198"/>
      <c r="C76" s="198"/>
      <c r="D76" s="198"/>
      <c r="E76" s="198"/>
      <c r="F76" s="198"/>
      <c r="G76" s="198"/>
      <c r="H76" s="199"/>
      <c r="I76" s="4">
        <v>68</v>
      </c>
      <c r="J76" s="92">
        <v>67604502</v>
      </c>
      <c r="K76" s="92">
        <v>67604502</v>
      </c>
      <c r="N76" s="88"/>
      <c r="O76" s="88"/>
    </row>
    <row r="77" spans="1:15" ht="12.75" customHeight="1" x14ac:dyDescent="0.2">
      <c r="A77" s="197" t="s">
        <v>128</v>
      </c>
      <c r="B77" s="198"/>
      <c r="C77" s="198"/>
      <c r="D77" s="198"/>
      <c r="E77" s="198"/>
      <c r="F77" s="198"/>
      <c r="G77" s="198"/>
      <c r="H77" s="199"/>
      <c r="I77" s="4">
        <v>69</v>
      </c>
      <c r="J77" s="92">
        <v>43955858</v>
      </c>
      <c r="K77" s="92">
        <v>43955858</v>
      </c>
      <c r="N77" s="88"/>
      <c r="O77" s="88"/>
    </row>
    <row r="78" spans="1:15" ht="12.75" customHeight="1" x14ac:dyDescent="0.2">
      <c r="A78" s="197" t="s">
        <v>129</v>
      </c>
      <c r="B78" s="198"/>
      <c r="C78" s="198"/>
      <c r="D78" s="198"/>
      <c r="E78" s="198"/>
      <c r="F78" s="198"/>
      <c r="G78" s="198"/>
      <c r="H78" s="199"/>
      <c r="I78" s="4">
        <v>70</v>
      </c>
      <c r="J78" s="92">
        <v>339438692</v>
      </c>
      <c r="K78" s="92">
        <v>343371473</v>
      </c>
      <c r="N78" s="88"/>
      <c r="O78" s="88"/>
    </row>
    <row r="79" spans="1:15" ht="12.75" customHeight="1" x14ac:dyDescent="0.2">
      <c r="A79" s="197" t="s">
        <v>130</v>
      </c>
      <c r="B79" s="198"/>
      <c r="C79" s="198"/>
      <c r="D79" s="198"/>
      <c r="E79" s="198"/>
      <c r="F79" s="198"/>
      <c r="G79" s="198"/>
      <c r="H79" s="199"/>
      <c r="I79" s="4">
        <v>71</v>
      </c>
      <c r="J79" s="10">
        <v>0</v>
      </c>
      <c r="K79" s="10">
        <v>0</v>
      </c>
      <c r="N79" s="88"/>
      <c r="O79" s="88"/>
    </row>
    <row r="80" spans="1:15" ht="12.75" customHeight="1" x14ac:dyDescent="0.2">
      <c r="A80" s="197" t="s">
        <v>131</v>
      </c>
      <c r="B80" s="198"/>
      <c r="C80" s="198"/>
      <c r="D80" s="198"/>
      <c r="E80" s="198"/>
      <c r="F80" s="198"/>
      <c r="G80" s="198"/>
      <c r="H80" s="199"/>
      <c r="I80" s="4">
        <v>72</v>
      </c>
      <c r="J80" s="9">
        <f>J81-J82</f>
        <v>125109101</v>
      </c>
      <c r="K80" s="9">
        <f>K81-K82</f>
        <v>217568436</v>
      </c>
      <c r="N80" s="88"/>
      <c r="O80" s="88"/>
    </row>
    <row r="81" spans="1:15" ht="12.75" customHeight="1" x14ac:dyDescent="0.2">
      <c r="A81" s="219" t="s">
        <v>132</v>
      </c>
      <c r="B81" s="220"/>
      <c r="C81" s="220"/>
      <c r="D81" s="220"/>
      <c r="E81" s="220"/>
      <c r="F81" s="220"/>
      <c r="G81" s="220"/>
      <c r="H81" s="221"/>
      <c r="I81" s="4">
        <v>73</v>
      </c>
      <c r="J81" s="10">
        <v>125109101</v>
      </c>
      <c r="K81" s="10">
        <v>217568436</v>
      </c>
      <c r="N81" s="88"/>
      <c r="O81" s="88"/>
    </row>
    <row r="82" spans="1:15" ht="12.75" customHeight="1" x14ac:dyDescent="0.2">
      <c r="A82" s="219" t="s">
        <v>133</v>
      </c>
      <c r="B82" s="220"/>
      <c r="C82" s="220"/>
      <c r="D82" s="220"/>
      <c r="E82" s="220"/>
      <c r="F82" s="220"/>
      <c r="G82" s="220"/>
      <c r="H82" s="221"/>
      <c r="I82" s="4">
        <v>74</v>
      </c>
      <c r="J82" s="10">
        <v>0</v>
      </c>
      <c r="K82" s="10">
        <v>0</v>
      </c>
      <c r="N82" s="88"/>
      <c r="O82" s="88"/>
    </row>
    <row r="83" spans="1:15" ht="12.75" customHeight="1" x14ac:dyDescent="0.2">
      <c r="A83" s="197" t="s">
        <v>134</v>
      </c>
      <c r="B83" s="198"/>
      <c r="C83" s="198"/>
      <c r="D83" s="198"/>
      <c r="E83" s="198"/>
      <c r="F83" s="198"/>
      <c r="G83" s="198"/>
      <c r="H83" s="199"/>
      <c r="I83" s="4">
        <v>75</v>
      </c>
      <c r="J83" s="9">
        <f>J84-J85</f>
        <v>92459335</v>
      </c>
      <c r="K83" s="9">
        <f>K84-K85</f>
        <v>59845833</v>
      </c>
      <c r="N83" s="88"/>
      <c r="O83" s="88"/>
    </row>
    <row r="84" spans="1:15" ht="12.75" customHeight="1" x14ac:dyDescent="0.2">
      <c r="A84" s="219" t="s">
        <v>135</v>
      </c>
      <c r="B84" s="220"/>
      <c r="C84" s="220"/>
      <c r="D84" s="220"/>
      <c r="E84" s="220"/>
      <c r="F84" s="220"/>
      <c r="G84" s="220"/>
      <c r="H84" s="221"/>
      <c r="I84" s="4">
        <v>76</v>
      </c>
      <c r="J84" s="10">
        <v>92459335</v>
      </c>
      <c r="K84" s="10">
        <v>59845833</v>
      </c>
      <c r="N84" s="88"/>
      <c r="O84" s="88"/>
    </row>
    <row r="85" spans="1:15" ht="12.75" customHeight="1" x14ac:dyDescent="0.2">
      <c r="A85" s="219" t="s">
        <v>136</v>
      </c>
      <c r="B85" s="220"/>
      <c r="C85" s="220"/>
      <c r="D85" s="220"/>
      <c r="E85" s="220"/>
      <c r="F85" s="220"/>
      <c r="G85" s="220"/>
      <c r="H85" s="221"/>
      <c r="I85" s="4">
        <v>77</v>
      </c>
      <c r="J85" s="10">
        <v>0</v>
      </c>
      <c r="K85" s="10">
        <v>0</v>
      </c>
      <c r="N85" s="88"/>
      <c r="O85" s="88"/>
    </row>
    <row r="86" spans="1:15" ht="12.75" customHeight="1" x14ac:dyDescent="0.2">
      <c r="A86" s="197" t="s">
        <v>137</v>
      </c>
      <c r="B86" s="198"/>
      <c r="C86" s="198"/>
      <c r="D86" s="198"/>
      <c r="E86" s="198"/>
      <c r="F86" s="198"/>
      <c r="G86" s="198"/>
      <c r="H86" s="199"/>
      <c r="I86" s="4">
        <v>78</v>
      </c>
      <c r="J86" s="10">
        <v>36605367</v>
      </c>
      <c r="K86" s="10">
        <v>51982637</v>
      </c>
      <c r="N86" s="88"/>
      <c r="O86" s="88"/>
    </row>
    <row r="87" spans="1:15" ht="12.75" customHeight="1" x14ac:dyDescent="0.2">
      <c r="A87" s="200" t="s">
        <v>138</v>
      </c>
      <c r="B87" s="201"/>
      <c r="C87" s="201"/>
      <c r="D87" s="201"/>
      <c r="E87" s="201"/>
      <c r="F87" s="201"/>
      <c r="G87" s="201"/>
      <c r="H87" s="202"/>
      <c r="I87" s="4">
        <v>79</v>
      </c>
      <c r="J87" s="9">
        <f>SUM(J88:J90)</f>
        <v>39793288</v>
      </c>
      <c r="K87" s="9">
        <f>SUM(K88:K90)</f>
        <v>47927839</v>
      </c>
      <c r="N87" s="88"/>
      <c r="O87" s="88"/>
    </row>
    <row r="88" spans="1:15" ht="12.75" customHeight="1" x14ac:dyDescent="0.2">
      <c r="A88" s="197" t="s">
        <v>139</v>
      </c>
      <c r="B88" s="198"/>
      <c r="C88" s="198"/>
      <c r="D88" s="198"/>
      <c r="E88" s="198"/>
      <c r="F88" s="198"/>
      <c r="G88" s="198"/>
      <c r="H88" s="199"/>
      <c r="I88" s="4">
        <v>80</v>
      </c>
      <c r="J88" s="10">
        <v>23678752</v>
      </c>
      <c r="K88" s="10">
        <v>23611523</v>
      </c>
      <c r="N88" s="88"/>
      <c r="O88" s="88"/>
    </row>
    <row r="89" spans="1:15" ht="12.75" customHeight="1" x14ac:dyDescent="0.2">
      <c r="A89" s="197" t="s">
        <v>140</v>
      </c>
      <c r="B89" s="198"/>
      <c r="C89" s="198"/>
      <c r="D89" s="198"/>
      <c r="E89" s="198"/>
      <c r="F89" s="198"/>
      <c r="G89" s="198"/>
      <c r="H89" s="199"/>
      <c r="I89" s="4">
        <v>81</v>
      </c>
      <c r="J89" s="10">
        <v>0</v>
      </c>
      <c r="K89" s="10">
        <v>0</v>
      </c>
      <c r="N89" s="88"/>
      <c r="O89" s="88"/>
    </row>
    <row r="90" spans="1:15" ht="12.75" customHeight="1" x14ac:dyDescent="0.2">
      <c r="A90" s="197" t="s">
        <v>141</v>
      </c>
      <c r="B90" s="198"/>
      <c r="C90" s="198"/>
      <c r="D90" s="198"/>
      <c r="E90" s="198"/>
      <c r="F90" s="198"/>
      <c r="G90" s="198"/>
      <c r="H90" s="199"/>
      <c r="I90" s="4">
        <v>82</v>
      </c>
      <c r="J90" s="10">
        <v>16114536</v>
      </c>
      <c r="K90" s="10">
        <v>24316316</v>
      </c>
      <c r="N90" s="88"/>
      <c r="O90" s="88"/>
    </row>
    <row r="91" spans="1:15" ht="12.75" customHeight="1" x14ac:dyDescent="0.2">
      <c r="A91" s="200" t="s">
        <v>142</v>
      </c>
      <c r="B91" s="201"/>
      <c r="C91" s="201"/>
      <c r="D91" s="201"/>
      <c r="E91" s="201"/>
      <c r="F91" s="201"/>
      <c r="G91" s="201"/>
      <c r="H91" s="202"/>
      <c r="I91" s="4">
        <v>83</v>
      </c>
      <c r="J91" s="9">
        <f>SUM(J92:J100)</f>
        <v>754556961</v>
      </c>
      <c r="K91" s="9">
        <f>SUM(K92:K100)</f>
        <v>736969821</v>
      </c>
      <c r="N91" s="88"/>
      <c r="O91" s="88"/>
    </row>
    <row r="92" spans="1:15" ht="12.75" customHeight="1" x14ac:dyDescent="0.2">
      <c r="A92" s="197" t="s">
        <v>143</v>
      </c>
      <c r="B92" s="198"/>
      <c r="C92" s="198"/>
      <c r="D92" s="198"/>
      <c r="E92" s="198"/>
      <c r="F92" s="198"/>
      <c r="G92" s="198"/>
      <c r="H92" s="199"/>
      <c r="I92" s="4">
        <v>84</v>
      </c>
      <c r="J92" s="10">
        <v>0</v>
      </c>
      <c r="K92" s="10">
        <v>0</v>
      </c>
      <c r="N92" s="88"/>
      <c r="O92" s="88"/>
    </row>
    <row r="93" spans="1:15" ht="12.75" customHeight="1" x14ac:dyDescent="0.2">
      <c r="A93" s="197" t="s">
        <v>144</v>
      </c>
      <c r="B93" s="198"/>
      <c r="C93" s="198"/>
      <c r="D93" s="198"/>
      <c r="E93" s="198"/>
      <c r="F93" s="198"/>
      <c r="G93" s="198"/>
      <c r="H93" s="199"/>
      <c r="I93" s="4">
        <v>85</v>
      </c>
      <c r="J93" s="10">
        <v>0</v>
      </c>
      <c r="K93" s="10">
        <v>0</v>
      </c>
      <c r="N93" s="88"/>
      <c r="O93" s="88"/>
    </row>
    <row r="94" spans="1:15" ht="12.75" customHeight="1" x14ac:dyDescent="0.2">
      <c r="A94" s="197" t="s">
        <v>145</v>
      </c>
      <c r="B94" s="198"/>
      <c r="C94" s="198"/>
      <c r="D94" s="198"/>
      <c r="E94" s="198"/>
      <c r="F94" s="198"/>
      <c r="G94" s="198"/>
      <c r="H94" s="199"/>
      <c r="I94" s="4">
        <v>86</v>
      </c>
      <c r="J94" s="10">
        <v>749013195</v>
      </c>
      <c r="K94" s="10">
        <v>711828749</v>
      </c>
      <c r="N94" s="88"/>
      <c r="O94" s="88"/>
    </row>
    <row r="95" spans="1:15" ht="12.75" customHeight="1" x14ac:dyDescent="0.2">
      <c r="A95" s="197" t="s">
        <v>146</v>
      </c>
      <c r="B95" s="198"/>
      <c r="C95" s="198"/>
      <c r="D95" s="198"/>
      <c r="E95" s="198"/>
      <c r="F95" s="198"/>
      <c r="G95" s="198"/>
      <c r="H95" s="199"/>
      <c r="I95" s="4">
        <v>87</v>
      </c>
      <c r="J95" s="10">
        <v>0</v>
      </c>
      <c r="K95" s="10">
        <v>0</v>
      </c>
      <c r="N95" s="88"/>
      <c r="O95" s="88"/>
    </row>
    <row r="96" spans="1:15" ht="12.75" customHeight="1" x14ac:dyDescent="0.2">
      <c r="A96" s="197" t="s">
        <v>147</v>
      </c>
      <c r="B96" s="198"/>
      <c r="C96" s="198"/>
      <c r="D96" s="198"/>
      <c r="E96" s="198"/>
      <c r="F96" s="198"/>
      <c r="G96" s="198"/>
      <c r="H96" s="199"/>
      <c r="I96" s="4">
        <v>88</v>
      </c>
      <c r="J96" s="10">
        <v>0</v>
      </c>
      <c r="K96" s="10">
        <v>0</v>
      </c>
      <c r="N96" s="88"/>
      <c r="O96" s="88"/>
    </row>
    <row r="97" spans="1:15" ht="12.75" customHeight="1" x14ac:dyDescent="0.2">
      <c r="A97" s="197" t="s">
        <v>148</v>
      </c>
      <c r="B97" s="198"/>
      <c r="C97" s="198"/>
      <c r="D97" s="198"/>
      <c r="E97" s="198"/>
      <c r="F97" s="198"/>
      <c r="G97" s="198"/>
      <c r="H97" s="199"/>
      <c r="I97" s="4">
        <v>89</v>
      </c>
      <c r="J97" s="10">
        <v>0</v>
      </c>
      <c r="K97" s="10">
        <v>0</v>
      </c>
      <c r="N97" s="88"/>
      <c r="O97" s="88"/>
    </row>
    <row r="98" spans="1:15" ht="12.75" customHeight="1" x14ac:dyDescent="0.2">
      <c r="A98" s="197" t="s">
        <v>149</v>
      </c>
      <c r="B98" s="198"/>
      <c r="C98" s="198"/>
      <c r="D98" s="198"/>
      <c r="E98" s="198"/>
      <c r="F98" s="198"/>
      <c r="G98" s="198"/>
      <c r="H98" s="199"/>
      <c r="I98" s="4">
        <v>90</v>
      </c>
      <c r="J98" s="10">
        <v>0</v>
      </c>
      <c r="K98" s="10">
        <v>0</v>
      </c>
      <c r="N98" s="88"/>
      <c r="O98" s="88"/>
    </row>
    <row r="99" spans="1:15" ht="12.75" customHeight="1" x14ac:dyDescent="0.2">
      <c r="A99" s="197" t="s">
        <v>150</v>
      </c>
      <c r="B99" s="198"/>
      <c r="C99" s="198"/>
      <c r="D99" s="198"/>
      <c r="E99" s="198"/>
      <c r="F99" s="198"/>
      <c r="G99" s="198"/>
      <c r="H99" s="199"/>
      <c r="I99" s="4">
        <v>91</v>
      </c>
      <c r="J99" s="10">
        <v>0</v>
      </c>
      <c r="K99" s="10">
        <v>0</v>
      </c>
      <c r="N99" s="88"/>
      <c r="O99" s="88"/>
    </row>
    <row r="100" spans="1:15" ht="12.75" customHeight="1" x14ac:dyDescent="0.2">
      <c r="A100" s="197" t="s">
        <v>151</v>
      </c>
      <c r="B100" s="198"/>
      <c r="C100" s="198"/>
      <c r="D100" s="198"/>
      <c r="E100" s="198"/>
      <c r="F100" s="198"/>
      <c r="G100" s="198"/>
      <c r="H100" s="199"/>
      <c r="I100" s="4">
        <v>92</v>
      </c>
      <c r="J100" s="10">
        <v>5543766</v>
      </c>
      <c r="K100" s="10">
        <v>25141072</v>
      </c>
      <c r="N100" s="88"/>
      <c r="O100" s="88"/>
    </row>
    <row r="101" spans="1:15" ht="12.75" customHeight="1" x14ac:dyDescent="0.2">
      <c r="A101" s="200" t="s">
        <v>152</v>
      </c>
      <c r="B101" s="201"/>
      <c r="C101" s="201"/>
      <c r="D101" s="201"/>
      <c r="E101" s="201"/>
      <c r="F101" s="201"/>
      <c r="G101" s="201"/>
      <c r="H101" s="202"/>
      <c r="I101" s="4">
        <v>93</v>
      </c>
      <c r="J101" s="9">
        <f>SUM(J102:J113)</f>
        <v>842172830</v>
      </c>
      <c r="K101" s="9">
        <f>SUM(K102:K113)</f>
        <v>871783797</v>
      </c>
      <c r="N101" s="88"/>
      <c r="O101" s="88"/>
    </row>
    <row r="102" spans="1:15" ht="12.75" customHeight="1" x14ac:dyDescent="0.2">
      <c r="A102" s="197" t="s">
        <v>143</v>
      </c>
      <c r="B102" s="198"/>
      <c r="C102" s="198"/>
      <c r="D102" s="198"/>
      <c r="E102" s="198"/>
      <c r="F102" s="198"/>
      <c r="G102" s="198"/>
      <c r="H102" s="199"/>
      <c r="I102" s="4">
        <v>94</v>
      </c>
      <c r="J102" s="10">
        <v>0</v>
      </c>
      <c r="K102" s="10">
        <v>0</v>
      </c>
      <c r="N102" s="88"/>
      <c r="O102" s="88"/>
    </row>
    <row r="103" spans="1:15" ht="12.75" customHeight="1" x14ac:dyDescent="0.2">
      <c r="A103" s="197" t="s">
        <v>144</v>
      </c>
      <c r="B103" s="198"/>
      <c r="C103" s="198"/>
      <c r="D103" s="198"/>
      <c r="E103" s="198"/>
      <c r="F103" s="198"/>
      <c r="G103" s="198"/>
      <c r="H103" s="199"/>
      <c r="I103" s="4">
        <v>95</v>
      </c>
      <c r="J103" s="10">
        <v>429443</v>
      </c>
      <c r="K103" s="10">
        <v>428718</v>
      </c>
      <c r="N103" s="88"/>
      <c r="O103" s="88"/>
    </row>
    <row r="104" spans="1:15" ht="12.75" customHeight="1" x14ac:dyDescent="0.2">
      <c r="A104" s="197" t="s">
        <v>145</v>
      </c>
      <c r="B104" s="198"/>
      <c r="C104" s="198"/>
      <c r="D104" s="198"/>
      <c r="E104" s="198"/>
      <c r="F104" s="198"/>
      <c r="G104" s="198"/>
      <c r="H104" s="199"/>
      <c r="I104" s="4">
        <v>96</v>
      </c>
      <c r="J104" s="10">
        <v>332543953</v>
      </c>
      <c r="K104" s="10">
        <v>378652323</v>
      </c>
      <c r="N104" s="88"/>
      <c r="O104" s="88"/>
    </row>
    <row r="105" spans="1:15" ht="12.75" customHeight="1" x14ac:dyDescent="0.2">
      <c r="A105" s="197" t="s">
        <v>146</v>
      </c>
      <c r="B105" s="198"/>
      <c r="C105" s="198"/>
      <c r="D105" s="198"/>
      <c r="E105" s="198"/>
      <c r="F105" s="198"/>
      <c r="G105" s="198"/>
      <c r="H105" s="199"/>
      <c r="I105" s="4">
        <v>97</v>
      </c>
      <c r="J105" s="10">
        <v>515054</v>
      </c>
      <c r="K105" s="10">
        <v>232727</v>
      </c>
      <c r="N105" s="88"/>
      <c r="O105" s="88"/>
    </row>
    <row r="106" spans="1:15" ht="12.75" customHeight="1" x14ac:dyDescent="0.2">
      <c r="A106" s="197" t="s">
        <v>147</v>
      </c>
      <c r="B106" s="198"/>
      <c r="C106" s="198"/>
      <c r="D106" s="198"/>
      <c r="E106" s="198"/>
      <c r="F106" s="198"/>
      <c r="G106" s="198"/>
      <c r="H106" s="199"/>
      <c r="I106" s="4">
        <v>98</v>
      </c>
      <c r="J106" s="10">
        <v>433707246</v>
      </c>
      <c r="K106" s="10">
        <v>389787409</v>
      </c>
      <c r="N106" s="88"/>
      <c r="O106" s="88"/>
    </row>
    <row r="107" spans="1:15" ht="12.75" customHeight="1" x14ac:dyDescent="0.2">
      <c r="A107" s="197" t="s">
        <v>148</v>
      </c>
      <c r="B107" s="198"/>
      <c r="C107" s="198"/>
      <c r="D107" s="198"/>
      <c r="E107" s="198"/>
      <c r="F107" s="198"/>
      <c r="G107" s="198"/>
      <c r="H107" s="199"/>
      <c r="I107" s="4">
        <v>99</v>
      </c>
      <c r="J107" s="10">
        <v>0</v>
      </c>
      <c r="K107" s="10">
        <v>0</v>
      </c>
      <c r="N107" s="88"/>
      <c r="O107" s="88"/>
    </row>
    <row r="108" spans="1:15" ht="12.75" customHeight="1" x14ac:dyDescent="0.2">
      <c r="A108" s="197" t="s">
        <v>149</v>
      </c>
      <c r="B108" s="198"/>
      <c r="C108" s="198"/>
      <c r="D108" s="198"/>
      <c r="E108" s="198"/>
      <c r="F108" s="198"/>
      <c r="G108" s="198"/>
      <c r="H108" s="199"/>
      <c r="I108" s="4">
        <v>100</v>
      </c>
      <c r="J108" s="10">
        <v>0</v>
      </c>
      <c r="K108" s="10">
        <v>0</v>
      </c>
      <c r="N108" s="88"/>
      <c r="O108" s="88"/>
    </row>
    <row r="109" spans="1:15" ht="12.75" customHeight="1" x14ac:dyDescent="0.2">
      <c r="A109" s="197" t="s">
        <v>153</v>
      </c>
      <c r="B109" s="198"/>
      <c r="C109" s="198"/>
      <c r="D109" s="198"/>
      <c r="E109" s="198"/>
      <c r="F109" s="198"/>
      <c r="G109" s="198"/>
      <c r="H109" s="199"/>
      <c r="I109" s="4">
        <v>101</v>
      </c>
      <c r="J109" s="10">
        <v>54672705</v>
      </c>
      <c r="K109" s="10">
        <v>58060045</v>
      </c>
      <c r="N109" s="88"/>
      <c r="O109" s="88"/>
    </row>
    <row r="110" spans="1:15" ht="12.75" customHeight="1" x14ac:dyDescent="0.2">
      <c r="A110" s="197" t="s">
        <v>154</v>
      </c>
      <c r="B110" s="198"/>
      <c r="C110" s="198"/>
      <c r="D110" s="198"/>
      <c r="E110" s="198"/>
      <c r="F110" s="198"/>
      <c r="G110" s="198"/>
      <c r="H110" s="199"/>
      <c r="I110" s="4">
        <v>102</v>
      </c>
      <c r="J110" s="10">
        <v>15052415</v>
      </c>
      <c r="K110" s="10">
        <v>38898153</v>
      </c>
      <c r="N110" s="88"/>
      <c r="O110" s="88"/>
    </row>
    <row r="111" spans="1:15" ht="12.75" customHeight="1" x14ac:dyDescent="0.2">
      <c r="A111" s="197" t="s">
        <v>155</v>
      </c>
      <c r="B111" s="198"/>
      <c r="C111" s="198"/>
      <c r="D111" s="198"/>
      <c r="E111" s="198"/>
      <c r="F111" s="198"/>
      <c r="G111" s="198"/>
      <c r="H111" s="199"/>
      <c r="I111" s="4">
        <v>103</v>
      </c>
      <c r="J111" s="10">
        <v>676868</v>
      </c>
      <c r="K111" s="10">
        <v>676868</v>
      </c>
      <c r="N111" s="88"/>
      <c r="O111" s="88"/>
    </row>
    <row r="112" spans="1:15" ht="12.75" customHeight="1" x14ac:dyDescent="0.2">
      <c r="A112" s="197" t="s">
        <v>156</v>
      </c>
      <c r="B112" s="198"/>
      <c r="C112" s="198"/>
      <c r="D112" s="198"/>
      <c r="E112" s="198"/>
      <c r="F112" s="198"/>
      <c r="G112" s="198"/>
      <c r="H112" s="199"/>
      <c r="I112" s="4">
        <v>104</v>
      </c>
      <c r="J112" s="10">
        <v>0</v>
      </c>
      <c r="K112" s="10">
        <v>0</v>
      </c>
      <c r="N112" s="88"/>
      <c r="O112" s="88"/>
    </row>
    <row r="113" spans="1:15" ht="12.75" customHeight="1" x14ac:dyDescent="0.2">
      <c r="A113" s="197" t="s">
        <v>157</v>
      </c>
      <c r="B113" s="198"/>
      <c r="C113" s="198"/>
      <c r="D113" s="198"/>
      <c r="E113" s="198"/>
      <c r="F113" s="198"/>
      <c r="G113" s="198"/>
      <c r="H113" s="199"/>
      <c r="I113" s="4">
        <v>105</v>
      </c>
      <c r="J113" s="10">
        <f>4575147-1</f>
        <v>4575146</v>
      </c>
      <c r="K113" s="10">
        <v>5047554</v>
      </c>
      <c r="N113" s="88"/>
      <c r="O113" s="88"/>
    </row>
    <row r="114" spans="1:15" ht="12.75" customHeight="1" x14ac:dyDescent="0.2">
      <c r="A114" s="200" t="s">
        <v>158</v>
      </c>
      <c r="B114" s="201"/>
      <c r="C114" s="201"/>
      <c r="D114" s="201"/>
      <c r="E114" s="201"/>
      <c r="F114" s="201"/>
      <c r="G114" s="201"/>
      <c r="H114" s="202"/>
      <c r="I114" s="4">
        <v>106</v>
      </c>
      <c r="J114" s="10">
        <v>86784316</v>
      </c>
      <c r="K114" s="10">
        <v>109423182</v>
      </c>
      <c r="N114" s="88"/>
      <c r="O114" s="88"/>
    </row>
    <row r="115" spans="1:15" ht="12.75" customHeight="1" x14ac:dyDescent="0.2">
      <c r="A115" s="200" t="s">
        <v>159</v>
      </c>
      <c r="B115" s="201"/>
      <c r="C115" s="201"/>
      <c r="D115" s="201"/>
      <c r="E115" s="201"/>
      <c r="F115" s="201"/>
      <c r="G115" s="201"/>
      <c r="H115" s="202"/>
      <c r="I115" s="4">
        <v>107</v>
      </c>
      <c r="J115" s="9">
        <f>J70+J87+J91+J101+J114</f>
        <v>3508570553</v>
      </c>
      <c r="K115" s="9">
        <f>K70+K87+K91+K101+K114</f>
        <v>3630523681</v>
      </c>
      <c r="N115" s="88"/>
      <c r="O115" s="88"/>
    </row>
    <row r="116" spans="1:15" ht="12.75" customHeight="1" x14ac:dyDescent="0.2">
      <c r="A116" s="205" t="s">
        <v>160</v>
      </c>
      <c r="B116" s="206"/>
      <c r="C116" s="206"/>
      <c r="D116" s="206"/>
      <c r="E116" s="206"/>
      <c r="F116" s="206"/>
      <c r="G116" s="206"/>
      <c r="H116" s="207"/>
      <c r="I116" s="5">
        <v>108</v>
      </c>
      <c r="J116" s="11">
        <v>1267806542</v>
      </c>
      <c r="K116" s="11">
        <v>1320234206</v>
      </c>
      <c r="N116" s="88"/>
      <c r="O116" s="88"/>
    </row>
    <row r="117" spans="1:15" ht="12.75" customHeight="1" x14ac:dyDescent="0.2">
      <c r="A117" s="208" t="s">
        <v>161</v>
      </c>
      <c r="B117" s="209"/>
      <c r="C117" s="209"/>
      <c r="D117" s="209"/>
      <c r="E117" s="209"/>
      <c r="F117" s="209"/>
      <c r="G117" s="209"/>
      <c r="H117" s="209"/>
      <c r="I117" s="210"/>
      <c r="J117" s="210"/>
      <c r="K117" s="211"/>
      <c r="N117" s="88"/>
      <c r="O117" s="88"/>
    </row>
    <row r="118" spans="1:15" ht="12.75" customHeight="1" x14ac:dyDescent="0.2">
      <c r="A118" s="212" t="s">
        <v>162</v>
      </c>
      <c r="B118" s="213"/>
      <c r="C118" s="213"/>
      <c r="D118" s="213"/>
      <c r="E118" s="213"/>
      <c r="F118" s="213"/>
      <c r="G118" s="213"/>
      <c r="H118" s="213"/>
      <c r="I118" s="214"/>
      <c r="J118" s="214"/>
      <c r="K118" s="215"/>
      <c r="N118" s="88"/>
      <c r="O118" s="88"/>
    </row>
    <row r="119" spans="1:15" ht="12.75" customHeight="1" x14ac:dyDescent="0.2">
      <c r="A119" s="197" t="s">
        <v>163</v>
      </c>
      <c r="B119" s="198"/>
      <c r="C119" s="198"/>
      <c r="D119" s="198"/>
      <c r="E119" s="198"/>
      <c r="F119" s="198"/>
      <c r="G119" s="198"/>
      <c r="H119" s="199"/>
      <c r="I119" s="4">
        <v>109</v>
      </c>
      <c r="J119" s="10">
        <f>J70-J120</f>
        <v>1748657791</v>
      </c>
      <c r="K119" s="10">
        <f>K70-K120</f>
        <v>1812436405</v>
      </c>
      <c r="N119" s="88"/>
      <c r="O119" s="88"/>
    </row>
    <row r="120" spans="1:15" ht="12.75" customHeight="1" x14ac:dyDescent="0.2">
      <c r="A120" s="216" t="s">
        <v>164</v>
      </c>
      <c r="B120" s="217"/>
      <c r="C120" s="217"/>
      <c r="D120" s="217"/>
      <c r="E120" s="217"/>
      <c r="F120" s="217"/>
      <c r="G120" s="217"/>
      <c r="H120" s="218"/>
      <c r="I120" s="7">
        <v>110</v>
      </c>
      <c r="J120" s="11">
        <f>J86</f>
        <v>36605367</v>
      </c>
      <c r="K120" s="11">
        <f>K86</f>
        <v>51982637</v>
      </c>
      <c r="L120" s="88"/>
      <c r="N120" s="88"/>
      <c r="O120" s="88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7"/>
      <c r="K121" s="3"/>
    </row>
    <row r="122" spans="1:15" x14ac:dyDescent="0.2">
      <c r="A122" s="203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</row>
    <row r="123" spans="1:15" x14ac:dyDescent="0.2">
      <c r="A123" s="203"/>
      <c r="B123" s="204"/>
      <c r="C123" s="204"/>
      <c r="D123" s="204"/>
      <c r="E123" s="204"/>
      <c r="F123" s="204"/>
      <c r="G123" s="204"/>
      <c r="H123" s="204"/>
      <c r="I123" s="204"/>
      <c r="J123" s="204"/>
      <c r="K123" s="204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73:K78 J71:K71 J87:K116 J80:K85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R75"/>
  <sheetViews>
    <sheetView showGridLines="0" zoomScale="110" zoomScaleNormal="110" zoomScaleSheetLayoutView="110" workbookViewId="0">
      <selection activeCell="A4" sqref="A4:I4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4" bestFit="1" customWidth="1"/>
  </cols>
  <sheetData>
    <row r="1" spans="1:18" ht="12.75" customHeight="1" x14ac:dyDescent="0.2">
      <c r="A1" s="228" t="s">
        <v>305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8" ht="12.75" customHeight="1" x14ac:dyDescent="0.2">
      <c r="A2" s="229" t="s">
        <v>324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</row>
    <row r="3" spans="1:18" ht="11.2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8" ht="12.75" customHeight="1" x14ac:dyDescent="0.2">
      <c r="A4" s="240" t="s">
        <v>310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2"/>
    </row>
    <row r="5" spans="1:18" ht="36.75" thickBot="1" x14ac:dyDescent="0.25">
      <c r="A5" s="243" t="s">
        <v>57</v>
      </c>
      <c r="B5" s="243"/>
      <c r="C5" s="243"/>
      <c r="D5" s="243"/>
      <c r="E5" s="243"/>
      <c r="F5" s="243"/>
      <c r="G5" s="243"/>
      <c r="H5" s="243"/>
      <c r="I5" s="113" t="s">
        <v>58</v>
      </c>
      <c r="J5" s="244" t="s">
        <v>300</v>
      </c>
      <c r="K5" s="245"/>
      <c r="L5" s="244" t="s">
        <v>166</v>
      </c>
      <c r="M5" s="245"/>
    </row>
    <row r="6" spans="1:18" ht="13.5" thickBot="1" x14ac:dyDescent="0.25">
      <c r="A6" s="246"/>
      <c r="B6" s="247"/>
      <c r="C6" s="247"/>
      <c r="D6" s="247"/>
      <c r="E6" s="247"/>
      <c r="F6" s="247"/>
      <c r="G6" s="247"/>
      <c r="H6" s="248"/>
      <c r="I6" s="89"/>
      <c r="J6" s="90" t="s">
        <v>307</v>
      </c>
      <c r="K6" s="91" t="s">
        <v>306</v>
      </c>
      <c r="L6" s="90" t="s">
        <v>307</v>
      </c>
      <c r="M6" s="91" t="s">
        <v>306</v>
      </c>
    </row>
    <row r="7" spans="1:18" x14ac:dyDescent="0.2">
      <c r="A7" s="236">
        <v>1</v>
      </c>
      <c r="B7" s="236"/>
      <c r="C7" s="236"/>
      <c r="D7" s="236"/>
      <c r="E7" s="236"/>
      <c r="F7" s="236"/>
      <c r="G7" s="236"/>
      <c r="H7" s="236"/>
      <c r="I7" s="64">
        <v>2</v>
      </c>
      <c r="J7" s="112">
        <v>3</v>
      </c>
      <c r="K7" s="112">
        <v>4</v>
      </c>
      <c r="L7" s="112">
        <v>5</v>
      </c>
      <c r="M7" s="112">
        <v>6</v>
      </c>
    </row>
    <row r="8" spans="1:18" x14ac:dyDescent="0.2">
      <c r="A8" s="212" t="s">
        <v>167</v>
      </c>
      <c r="B8" s="213"/>
      <c r="C8" s="213"/>
      <c r="D8" s="213"/>
      <c r="E8" s="213"/>
      <c r="F8" s="213"/>
      <c r="G8" s="213"/>
      <c r="H8" s="227"/>
      <c r="I8" s="6">
        <v>111</v>
      </c>
      <c r="J8" s="13">
        <f>SUM(J9:J10)</f>
        <v>761045983</v>
      </c>
      <c r="K8" s="13">
        <f>SUM(K9:K10)</f>
        <v>761045983</v>
      </c>
      <c r="L8" s="129">
        <f>SUM(L9:L10)</f>
        <v>823962916</v>
      </c>
      <c r="M8" s="13">
        <f>SUM(M9:M10)</f>
        <v>823962916</v>
      </c>
      <c r="N8" s="88"/>
      <c r="O8" s="79"/>
      <c r="P8" s="79"/>
      <c r="Q8" s="79"/>
      <c r="R8" s="79"/>
    </row>
    <row r="9" spans="1:18" x14ac:dyDescent="0.2">
      <c r="A9" s="200" t="s">
        <v>168</v>
      </c>
      <c r="B9" s="201"/>
      <c r="C9" s="201"/>
      <c r="D9" s="201"/>
      <c r="E9" s="201"/>
      <c r="F9" s="201"/>
      <c r="G9" s="201"/>
      <c r="H9" s="202"/>
      <c r="I9" s="4">
        <v>112</v>
      </c>
      <c r="J9" s="10">
        <v>748666723</v>
      </c>
      <c r="K9" s="10">
        <v>748666723</v>
      </c>
      <c r="L9" s="92">
        <v>783909478</v>
      </c>
      <c r="M9" s="10">
        <v>783909478</v>
      </c>
      <c r="N9" s="88"/>
      <c r="O9" s="79"/>
      <c r="P9" s="79"/>
      <c r="Q9" s="79"/>
      <c r="R9" s="79"/>
    </row>
    <row r="10" spans="1:18" x14ac:dyDescent="0.2">
      <c r="A10" s="200" t="s">
        <v>169</v>
      </c>
      <c r="B10" s="201"/>
      <c r="C10" s="201"/>
      <c r="D10" s="201"/>
      <c r="E10" s="201"/>
      <c r="F10" s="201"/>
      <c r="G10" s="201"/>
      <c r="H10" s="202"/>
      <c r="I10" s="4">
        <v>113</v>
      </c>
      <c r="J10" s="92">
        <v>12379260</v>
      </c>
      <c r="K10" s="92">
        <v>12379260</v>
      </c>
      <c r="L10" s="10">
        <v>40053438</v>
      </c>
      <c r="M10" s="10">
        <v>40053438</v>
      </c>
      <c r="N10" s="88"/>
      <c r="O10" s="79"/>
      <c r="P10" s="79"/>
      <c r="Q10" s="79"/>
      <c r="R10" s="79"/>
    </row>
    <row r="11" spans="1:18" x14ac:dyDescent="0.2">
      <c r="A11" s="200" t="s">
        <v>170</v>
      </c>
      <c r="B11" s="201"/>
      <c r="C11" s="201"/>
      <c r="D11" s="201"/>
      <c r="E11" s="201"/>
      <c r="F11" s="201"/>
      <c r="G11" s="201"/>
      <c r="H11" s="202"/>
      <c r="I11" s="4">
        <v>114</v>
      </c>
      <c r="J11" s="9">
        <f>J12+J13+J17+J21+J22+J23+J26+J27</f>
        <v>774075616</v>
      </c>
      <c r="K11" s="9">
        <f>K12+K13+K17+K21+K22+K23+K26+K27</f>
        <v>774075616</v>
      </c>
      <c r="L11" s="134">
        <f>L12+L13+L17+L21+L22+L23+L26+L27</f>
        <v>746606933</v>
      </c>
      <c r="M11" s="9">
        <f>M12+M13+M17+M21+M22+M23+M26+M27</f>
        <v>746606933</v>
      </c>
      <c r="N11" s="88"/>
      <c r="O11" s="79"/>
      <c r="P11" s="79"/>
      <c r="Q11" s="79"/>
      <c r="R11" s="79"/>
    </row>
    <row r="12" spans="1:18" x14ac:dyDescent="0.2">
      <c r="A12" s="200" t="s">
        <v>299</v>
      </c>
      <c r="B12" s="201"/>
      <c r="C12" s="201"/>
      <c r="D12" s="201"/>
      <c r="E12" s="201"/>
      <c r="F12" s="201"/>
      <c r="G12" s="201"/>
      <c r="H12" s="202"/>
      <c r="I12" s="4">
        <v>115</v>
      </c>
      <c r="J12" s="10">
        <v>-26734242</v>
      </c>
      <c r="K12" s="10">
        <v>-26734242</v>
      </c>
      <c r="L12" s="92">
        <v>-9847057</v>
      </c>
      <c r="M12" s="10">
        <v>-9847057</v>
      </c>
      <c r="N12" s="88"/>
      <c r="O12" s="79"/>
      <c r="P12" s="79"/>
      <c r="Q12" s="79"/>
      <c r="R12" s="79"/>
    </row>
    <row r="13" spans="1:18" x14ac:dyDescent="0.2">
      <c r="A13" s="200" t="s">
        <v>171</v>
      </c>
      <c r="B13" s="201"/>
      <c r="C13" s="201"/>
      <c r="D13" s="201"/>
      <c r="E13" s="201"/>
      <c r="F13" s="201"/>
      <c r="G13" s="201"/>
      <c r="H13" s="202"/>
      <c r="I13" s="4">
        <v>116</v>
      </c>
      <c r="J13" s="9">
        <f>SUM(J14:J16)</f>
        <v>511272242</v>
      </c>
      <c r="K13" s="9">
        <f>SUM(K14:K16)</f>
        <v>511272242</v>
      </c>
      <c r="L13" s="134">
        <f>SUM(L14:L16)</f>
        <v>513762838</v>
      </c>
      <c r="M13" s="9">
        <f>SUM(M14:M16)</f>
        <v>513762838</v>
      </c>
      <c r="N13" s="88"/>
      <c r="O13" s="79"/>
      <c r="P13" s="79"/>
      <c r="Q13" s="79"/>
      <c r="R13" s="79"/>
    </row>
    <row r="14" spans="1:18" x14ac:dyDescent="0.2">
      <c r="A14" s="197" t="s">
        <v>172</v>
      </c>
      <c r="B14" s="198"/>
      <c r="C14" s="198"/>
      <c r="D14" s="198"/>
      <c r="E14" s="198"/>
      <c r="F14" s="198"/>
      <c r="G14" s="198"/>
      <c r="H14" s="199"/>
      <c r="I14" s="4">
        <v>117</v>
      </c>
      <c r="J14" s="10">
        <v>254249399</v>
      </c>
      <c r="K14" s="10">
        <v>254249399</v>
      </c>
      <c r="L14" s="92">
        <v>252281253</v>
      </c>
      <c r="M14" s="10">
        <v>252281253</v>
      </c>
      <c r="N14" s="88"/>
      <c r="O14" s="79"/>
      <c r="P14" s="79"/>
      <c r="Q14" s="79"/>
      <c r="R14" s="79"/>
    </row>
    <row r="15" spans="1:18" x14ac:dyDescent="0.2">
      <c r="A15" s="197" t="s">
        <v>173</v>
      </c>
      <c r="B15" s="198"/>
      <c r="C15" s="198"/>
      <c r="D15" s="198"/>
      <c r="E15" s="198"/>
      <c r="F15" s="198"/>
      <c r="G15" s="198"/>
      <c r="H15" s="199"/>
      <c r="I15" s="4">
        <v>118</v>
      </c>
      <c r="J15" s="10">
        <v>141387458</v>
      </c>
      <c r="K15" s="10">
        <v>141387458</v>
      </c>
      <c r="L15" s="92">
        <v>138755996</v>
      </c>
      <c r="M15" s="10">
        <v>138755996</v>
      </c>
      <c r="N15" s="88"/>
      <c r="O15" s="79"/>
      <c r="P15" s="79"/>
      <c r="Q15" s="79"/>
      <c r="R15" s="79"/>
    </row>
    <row r="16" spans="1:18" x14ac:dyDescent="0.2">
      <c r="A16" s="197" t="s">
        <v>174</v>
      </c>
      <c r="B16" s="198"/>
      <c r="C16" s="198"/>
      <c r="D16" s="198"/>
      <c r="E16" s="198"/>
      <c r="F16" s="198"/>
      <c r="G16" s="198"/>
      <c r="H16" s="199"/>
      <c r="I16" s="4">
        <v>119</v>
      </c>
      <c r="J16" s="10">
        <v>115635385</v>
      </c>
      <c r="K16" s="10">
        <v>115635385</v>
      </c>
      <c r="L16" s="92">
        <v>122725589</v>
      </c>
      <c r="M16" s="10">
        <v>122725589</v>
      </c>
      <c r="N16" s="88"/>
      <c r="O16" s="79"/>
      <c r="P16" s="79"/>
      <c r="Q16" s="79"/>
      <c r="R16" s="79"/>
    </row>
    <row r="17" spans="1:18" x14ac:dyDescent="0.2">
      <c r="A17" s="200" t="s">
        <v>175</v>
      </c>
      <c r="B17" s="201"/>
      <c r="C17" s="201"/>
      <c r="D17" s="201"/>
      <c r="E17" s="201"/>
      <c r="F17" s="201"/>
      <c r="G17" s="201"/>
      <c r="H17" s="202"/>
      <c r="I17" s="4">
        <v>120</v>
      </c>
      <c r="J17" s="9">
        <f>SUM(J18:J20)</f>
        <v>158157293</v>
      </c>
      <c r="K17" s="9">
        <f>SUM(K18:K20)</f>
        <v>158157293</v>
      </c>
      <c r="L17" s="134">
        <f>SUM(L18:L20)</f>
        <v>150366292</v>
      </c>
      <c r="M17" s="9">
        <f>SUM(M18:M20)</f>
        <v>150366292</v>
      </c>
      <c r="N17" s="88"/>
      <c r="O17" s="79"/>
      <c r="P17" s="79"/>
      <c r="Q17" s="79"/>
      <c r="R17" s="79"/>
    </row>
    <row r="18" spans="1:18" x14ac:dyDescent="0.2">
      <c r="A18" s="197" t="s">
        <v>176</v>
      </c>
      <c r="B18" s="198"/>
      <c r="C18" s="198"/>
      <c r="D18" s="198"/>
      <c r="E18" s="198"/>
      <c r="F18" s="198"/>
      <c r="G18" s="198"/>
      <c r="H18" s="199"/>
      <c r="I18" s="4">
        <v>121</v>
      </c>
      <c r="J18" s="10">
        <v>96047785</v>
      </c>
      <c r="K18" s="10">
        <v>96047785</v>
      </c>
      <c r="L18" s="92">
        <v>90952761</v>
      </c>
      <c r="M18" s="10">
        <v>90952761</v>
      </c>
      <c r="N18" s="88"/>
      <c r="O18" s="79"/>
      <c r="P18" s="79"/>
      <c r="Q18" s="79"/>
      <c r="R18" s="79"/>
    </row>
    <row r="19" spans="1:18" x14ac:dyDescent="0.2">
      <c r="A19" s="197" t="s">
        <v>177</v>
      </c>
      <c r="B19" s="198"/>
      <c r="C19" s="198"/>
      <c r="D19" s="198"/>
      <c r="E19" s="198"/>
      <c r="F19" s="198"/>
      <c r="G19" s="198"/>
      <c r="H19" s="199"/>
      <c r="I19" s="4">
        <v>122</v>
      </c>
      <c r="J19" s="10">
        <v>41212738</v>
      </c>
      <c r="K19" s="10">
        <v>41212738</v>
      </c>
      <c r="L19" s="92">
        <v>38077721</v>
      </c>
      <c r="M19" s="10">
        <v>38077721</v>
      </c>
      <c r="N19" s="88"/>
      <c r="O19" s="79"/>
      <c r="P19" s="79"/>
      <c r="Q19" s="79"/>
      <c r="R19" s="79"/>
    </row>
    <row r="20" spans="1:18" x14ac:dyDescent="0.2">
      <c r="A20" s="197" t="s">
        <v>178</v>
      </c>
      <c r="B20" s="198"/>
      <c r="C20" s="198"/>
      <c r="D20" s="198"/>
      <c r="E20" s="198"/>
      <c r="F20" s="198"/>
      <c r="G20" s="198"/>
      <c r="H20" s="199"/>
      <c r="I20" s="4">
        <v>123</v>
      </c>
      <c r="J20" s="10">
        <v>20896770</v>
      </c>
      <c r="K20" s="10">
        <v>20896770</v>
      </c>
      <c r="L20" s="92">
        <v>21335810</v>
      </c>
      <c r="M20" s="10">
        <v>21335810</v>
      </c>
      <c r="N20" s="88"/>
      <c r="O20" s="79"/>
      <c r="P20" s="79"/>
      <c r="Q20" s="79"/>
      <c r="R20" s="79"/>
    </row>
    <row r="21" spans="1:18" x14ac:dyDescent="0.2">
      <c r="A21" s="200" t="s">
        <v>179</v>
      </c>
      <c r="B21" s="201"/>
      <c r="C21" s="201"/>
      <c r="D21" s="201"/>
      <c r="E21" s="201"/>
      <c r="F21" s="201"/>
      <c r="G21" s="201"/>
      <c r="H21" s="202"/>
      <c r="I21" s="4">
        <v>124</v>
      </c>
      <c r="J21" s="10">
        <v>32047792</v>
      </c>
      <c r="K21" s="10">
        <v>32047792</v>
      </c>
      <c r="L21" s="92">
        <v>33705916</v>
      </c>
      <c r="M21" s="10">
        <v>33705916</v>
      </c>
      <c r="N21" s="88"/>
      <c r="O21" s="79"/>
      <c r="P21" s="79"/>
      <c r="Q21" s="79"/>
      <c r="R21" s="79"/>
    </row>
    <row r="22" spans="1:18" x14ac:dyDescent="0.2">
      <c r="A22" s="200" t="s">
        <v>180</v>
      </c>
      <c r="B22" s="201"/>
      <c r="C22" s="201"/>
      <c r="D22" s="201"/>
      <c r="E22" s="201"/>
      <c r="F22" s="201"/>
      <c r="G22" s="201"/>
      <c r="H22" s="202"/>
      <c r="I22" s="4">
        <v>125</v>
      </c>
      <c r="J22" s="10">
        <v>87544584</v>
      </c>
      <c r="K22" s="10">
        <v>87544584</v>
      </c>
      <c r="L22" s="92">
        <v>42304475</v>
      </c>
      <c r="M22" s="92">
        <v>42304475</v>
      </c>
      <c r="N22" s="88"/>
      <c r="O22" s="79"/>
      <c r="P22" s="79"/>
      <c r="Q22" s="79"/>
      <c r="R22" s="79"/>
    </row>
    <row r="23" spans="1:18" x14ac:dyDescent="0.2">
      <c r="A23" s="200" t="s">
        <v>181</v>
      </c>
      <c r="B23" s="201"/>
      <c r="C23" s="201"/>
      <c r="D23" s="201"/>
      <c r="E23" s="201"/>
      <c r="F23" s="201"/>
      <c r="G23" s="201"/>
      <c r="H23" s="202"/>
      <c r="I23" s="4">
        <v>126</v>
      </c>
      <c r="J23" s="9">
        <f>SUM(J24:J25)</f>
        <v>-2772720</v>
      </c>
      <c r="K23" s="9">
        <f>SUM(K24:K25)</f>
        <v>-2772720</v>
      </c>
      <c r="L23" s="134">
        <f>SUM(L24:L25)</f>
        <v>1649074</v>
      </c>
      <c r="M23" s="9">
        <f>SUM(M24:M25)</f>
        <v>1649074</v>
      </c>
      <c r="N23" s="88"/>
      <c r="O23" s="79"/>
      <c r="P23" s="79"/>
      <c r="Q23" s="79"/>
      <c r="R23" s="79"/>
    </row>
    <row r="24" spans="1:18" x14ac:dyDescent="0.2">
      <c r="A24" s="197" t="s">
        <v>182</v>
      </c>
      <c r="B24" s="198"/>
      <c r="C24" s="198"/>
      <c r="D24" s="198"/>
      <c r="E24" s="198"/>
      <c r="F24" s="198"/>
      <c r="G24" s="198"/>
      <c r="H24" s="199"/>
      <c r="I24" s="4">
        <v>127</v>
      </c>
      <c r="J24" s="10">
        <v>0</v>
      </c>
      <c r="K24" s="10">
        <v>0</v>
      </c>
      <c r="L24" s="92">
        <v>0</v>
      </c>
      <c r="M24" s="10">
        <v>0</v>
      </c>
      <c r="N24" s="88"/>
      <c r="O24" s="79"/>
      <c r="P24" s="79"/>
      <c r="Q24" s="79"/>
      <c r="R24" s="79"/>
    </row>
    <row r="25" spans="1:18" x14ac:dyDescent="0.2">
      <c r="A25" s="197" t="s">
        <v>183</v>
      </c>
      <c r="B25" s="198"/>
      <c r="C25" s="198"/>
      <c r="D25" s="198"/>
      <c r="E25" s="198"/>
      <c r="F25" s="198"/>
      <c r="G25" s="198"/>
      <c r="H25" s="199"/>
      <c r="I25" s="4">
        <v>128</v>
      </c>
      <c r="J25" s="10">
        <v>-2772720</v>
      </c>
      <c r="K25" s="10">
        <v>-2772720</v>
      </c>
      <c r="L25" s="92">
        <v>1649074</v>
      </c>
      <c r="M25" s="92">
        <v>1649074</v>
      </c>
      <c r="N25" s="88"/>
      <c r="O25" s="79"/>
      <c r="P25" s="79"/>
      <c r="Q25" s="79"/>
      <c r="R25" s="79"/>
    </row>
    <row r="26" spans="1:18" x14ac:dyDescent="0.2">
      <c r="A26" s="200" t="s">
        <v>184</v>
      </c>
      <c r="B26" s="201"/>
      <c r="C26" s="201"/>
      <c r="D26" s="201"/>
      <c r="E26" s="201"/>
      <c r="F26" s="201"/>
      <c r="G26" s="201"/>
      <c r="H26" s="202"/>
      <c r="I26" s="4">
        <v>129</v>
      </c>
      <c r="J26" s="10">
        <v>0</v>
      </c>
      <c r="K26" s="10">
        <v>0</v>
      </c>
      <c r="L26" s="92">
        <v>0</v>
      </c>
      <c r="M26" s="10">
        <v>0</v>
      </c>
      <c r="N26" s="88"/>
      <c r="O26" s="79"/>
      <c r="P26" s="79"/>
      <c r="Q26" s="79"/>
      <c r="R26" s="79"/>
    </row>
    <row r="27" spans="1:18" x14ac:dyDescent="0.2">
      <c r="A27" s="200" t="s">
        <v>185</v>
      </c>
      <c r="B27" s="201"/>
      <c r="C27" s="201"/>
      <c r="D27" s="201"/>
      <c r="E27" s="201"/>
      <c r="F27" s="201"/>
      <c r="G27" s="201"/>
      <c r="H27" s="202"/>
      <c r="I27" s="4">
        <v>130</v>
      </c>
      <c r="J27" s="92">
        <v>14560667</v>
      </c>
      <c r="K27" s="92">
        <v>14560667</v>
      </c>
      <c r="L27" s="92">
        <v>14665395</v>
      </c>
      <c r="M27" s="92">
        <v>14665395</v>
      </c>
      <c r="N27" s="88"/>
      <c r="O27" s="79"/>
      <c r="P27" s="79"/>
      <c r="Q27" s="79"/>
      <c r="R27" s="79"/>
    </row>
    <row r="28" spans="1:18" x14ac:dyDescent="0.2">
      <c r="A28" s="200" t="s">
        <v>186</v>
      </c>
      <c r="B28" s="201"/>
      <c r="C28" s="201"/>
      <c r="D28" s="201"/>
      <c r="E28" s="201"/>
      <c r="F28" s="201"/>
      <c r="G28" s="201"/>
      <c r="H28" s="202"/>
      <c r="I28" s="4">
        <v>131</v>
      </c>
      <c r="J28" s="9">
        <f>SUM(J29:J33)</f>
        <v>6710450</v>
      </c>
      <c r="K28" s="9">
        <f>SUM(K29:K33)</f>
        <v>6710450</v>
      </c>
      <c r="L28" s="134">
        <f>SUM(L29:L33)</f>
        <v>19653042</v>
      </c>
      <c r="M28" s="9">
        <f>SUM(M29:M33)</f>
        <v>19653042</v>
      </c>
      <c r="N28" s="88"/>
      <c r="O28" s="79"/>
      <c r="P28" s="79"/>
      <c r="Q28" s="79"/>
      <c r="R28" s="79"/>
    </row>
    <row r="29" spans="1:18" x14ac:dyDescent="0.2">
      <c r="A29" s="200" t="s">
        <v>301</v>
      </c>
      <c r="B29" s="201"/>
      <c r="C29" s="201"/>
      <c r="D29" s="201"/>
      <c r="E29" s="201"/>
      <c r="F29" s="201"/>
      <c r="G29" s="201"/>
      <c r="H29" s="202"/>
      <c r="I29" s="4">
        <v>132</v>
      </c>
      <c r="J29" s="10">
        <v>2147357</v>
      </c>
      <c r="K29" s="10">
        <v>2147357</v>
      </c>
      <c r="L29" s="92">
        <v>4433963</v>
      </c>
      <c r="M29" s="10">
        <v>4433963</v>
      </c>
      <c r="N29" s="88"/>
      <c r="O29" s="79"/>
      <c r="P29" s="79"/>
      <c r="Q29" s="79"/>
      <c r="R29" s="79"/>
    </row>
    <row r="30" spans="1:18" ht="24.75" customHeight="1" x14ac:dyDescent="0.2">
      <c r="A30" s="200" t="s">
        <v>317</v>
      </c>
      <c r="B30" s="201"/>
      <c r="C30" s="201"/>
      <c r="D30" s="201"/>
      <c r="E30" s="201"/>
      <c r="F30" s="201"/>
      <c r="G30" s="201"/>
      <c r="H30" s="202"/>
      <c r="I30" s="4">
        <v>133</v>
      </c>
      <c r="J30" s="10">
        <v>4307875</v>
      </c>
      <c r="K30" s="10">
        <v>4307875</v>
      </c>
      <c r="L30" s="92">
        <v>15198234</v>
      </c>
      <c r="M30" s="10">
        <v>15198234</v>
      </c>
      <c r="N30" s="88"/>
      <c r="O30" s="79"/>
      <c r="P30" s="79"/>
      <c r="Q30" s="79"/>
      <c r="R30" s="79"/>
    </row>
    <row r="31" spans="1:18" x14ac:dyDescent="0.2">
      <c r="A31" s="200" t="s">
        <v>187</v>
      </c>
      <c r="B31" s="201"/>
      <c r="C31" s="201"/>
      <c r="D31" s="201"/>
      <c r="E31" s="201"/>
      <c r="F31" s="201"/>
      <c r="G31" s="201"/>
      <c r="H31" s="202"/>
      <c r="I31" s="4">
        <v>134</v>
      </c>
      <c r="J31" s="10">
        <v>0</v>
      </c>
      <c r="K31" s="10">
        <v>0</v>
      </c>
      <c r="L31" s="92">
        <v>0</v>
      </c>
      <c r="M31" s="10">
        <v>0</v>
      </c>
      <c r="N31" s="88"/>
      <c r="O31" s="79"/>
      <c r="P31" s="79"/>
      <c r="Q31" s="79"/>
      <c r="R31" s="79"/>
    </row>
    <row r="32" spans="1:18" x14ac:dyDescent="0.2">
      <c r="A32" s="200" t="s">
        <v>188</v>
      </c>
      <c r="B32" s="201"/>
      <c r="C32" s="201"/>
      <c r="D32" s="201"/>
      <c r="E32" s="201"/>
      <c r="F32" s="201"/>
      <c r="G32" s="201"/>
      <c r="H32" s="202"/>
      <c r="I32" s="4">
        <v>135</v>
      </c>
      <c r="J32" s="10">
        <v>255218</v>
      </c>
      <c r="K32" s="10">
        <v>255218</v>
      </c>
      <c r="L32" s="92">
        <v>20845</v>
      </c>
      <c r="M32" s="10">
        <v>20845</v>
      </c>
      <c r="N32" s="88"/>
      <c r="O32" s="79"/>
      <c r="P32" s="79"/>
      <c r="Q32" s="79"/>
      <c r="R32" s="79"/>
    </row>
    <row r="33" spans="1:18" x14ac:dyDescent="0.2">
      <c r="A33" s="200" t="s">
        <v>189</v>
      </c>
      <c r="B33" s="201"/>
      <c r="C33" s="201"/>
      <c r="D33" s="201"/>
      <c r="E33" s="201"/>
      <c r="F33" s="201"/>
      <c r="G33" s="201"/>
      <c r="H33" s="202"/>
      <c r="I33" s="4">
        <v>136</v>
      </c>
      <c r="J33" s="10">
        <v>0</v>
      </c>
      <c r="K33" s="10">
        <v>0</v>
      </c>
      <c r="L33" s="92">
        <v>0</v>
      </c>
      <c r="M33" s="10">
        <v>0</v>
      </c>
      <c r="N33" s="88"/>
      <c r="O33" s="79"/>
      <c r="P33" s="79"/>
      <c r="Q33" s="79"/>
      <c r="R33" s="79"/>
    </row>
    <row r="34" spans="1:18" x14ac:dyDescent="0.2">
      <c r="A34" s="200" t="s">
        <v>190</v>
      </c>
      <c r="B34" s="201"/>
      <c r="C34" s="201"/>
      <c r="D34" s="201"/>
      <c r="E34" s="201"/>
      <c r="F34" s="201"/>
      <c r="G34" s="201"/>
      <c r="H34" s="202"/>
      <c r="I34" s="4">
        <v>137</v>
      </c>
      <c r="J34" s="9">
        <f>SUM(J35:J38)</f>
        <v>28629504</v>
      </c>
      <c r="K34" s="9">
        <f>SUM(K35:K38)</f>
        <v>28629504</v>
      </c>
      <c r="L34" s="134">
        <f>SUM(L35:L38)</f>
        <v>35163897</v>
      </c>
      <c r="M34" s="9">
        <f>SUM(M35:M38)</f>
        <v>35163897</v>
      </c>
      <c r="N34" s="88"/>
      <c r="O34" s="79"/>
      <c r="P34" s="79"/>
      <c r="Q34" s="79"/>
      <c r="R34" s="79"/>
    </row>
    <row r="35" spans="1:18" ht="12.75" customHeight="1" x14ac:dyDescent="0.2">
      <c r="A35" s="200" t="s">
        <v>318</v>
      </c>
      <c r="B35" s="201"/>
      <c r="C35" s="201"/>
      <c r="D35" s="201"/>
      <c r="E35" s="201"/>
      <c r="F35" s="201"/>
      <c r="G35" s="201"/>
      <c r="H35" s="202"/>
      <c r="I35" s="4">
        <v>138</v>
      </c>
      <c r="J35" s="10">
        <v>1574049</v>
      </c>
      <c r="K35" s="10">
        <v>1574049</v>
      </c>
      <c r="L35" s="92">
        <v>2140220</v>
      </c>
      <c r="M35" s="10">
        <v>2140220</v>
      </c>
      <c r="N35" s="88"/>
      <c r="O35" s="79"/>
      <c r="P35" s="79"/>
      <c r="Q35" s="79"/>
      <c r="R35" s="79"/>
    </row>
    <row r="36" spans="1:18" ht="24.75" customHeight="1" x14ac:dyDescent="0.2">
      <c r="A36" s="200" t="s">
        <v>319</v>
      </c>
      <c r="B36" s="201"/>
      <c r="C36" s="201"/>
      <c r="D36" s="201"/>
      <c r="E36" s="201"/>
      <c r="F36" s="201"/>
      <c r="G36" s="201"/>
      <c r="H36" s="202"/>
      <c r="I36" s="4">
        <v>139</v>
      </c>
      <c r="J36" s="10">
        <v>27055455</v>
      </c>
      <c r="K36" s="10">
        <v>27055455</v>
      </c>
      <c r="L36" s="92">
        <v>32723406</v>
      </c>
      <c r="M36" s="92">
        <v>32723406</v>
      </c>
      <c r="N36" s="88"/>
      <c r="O36" s="79"/>
      <c r="P36" s="79"/>
      <c r="Q36" s="79"/>
      <c r="R36" s="79"/>
    </row>
    <row r="37" spans="1:18" ht="12.75" customHeight="1" x14ac:dyDescent="0.2">
      <c r="A37" s="200" t="s">
        <v>191</v>
      </c>
      <c r="B37" s="201"/>
      <c r="C37" s="201"/>
      <c r="D37" s="201"/>
      <c r="E37" s="201"/>
      <c r="F37" s="201"/>
      <c r="G37" s="201"/>
      <c r="H37" s="202"/>
      <c r="I37" s="4">
        <v>140</v>
      </c>
      <c r="J37" s="10">
        <v>0</v>
      </c>
      <c r="K37" s="10">
        <v>0</v>
      </c>
      <c r="L37" s="10">
        <v>300271</v>
      </c>
      <c r="M37" s="10">
        <v>300271</v>
      </c>
      <c r="N37" s="88"/>
      <c r="O37" s="79"/>
      <c r="P37" s="79"/>
      <c r="Q37" s="79"/>
      <c r="R37" s="79"/>
    </row>
    <row r="38" spans="1:18" ht="12.75" customHeight="1" x14ac:dyDescent="0.2">
      <c r="A38" s="200" t="s">
        <v>192</v>
      </c>
      <c r="B38" s="201"/>
      <c r="C38" s="201"/>
      <c r="D38" s="201"/>
      <c r="E38" s="201"/>
      <c r="F38" s="201"/>
      <c r="G38" s="201"/>
      <c r="H38" s="202"/>
      <c r="I38" s="4">
        <v>141</v>
      </c>
      <c r="J38" s="10">
        <v>0</v>
      </c>
      <c r="K38" s="10">
        <v>0</v>
      </c>
      <c r="L38" s="92">
        <v>0</v>
      </c>
      <c r="M38" s="10">
        <v>0</v>
      </c>
      <c r="N38" s="88"/>
      <c r="O38" s="79"/>
      <c r="P38" s="79"/>
      <c r="Q38" s="79"/>
      <c r="R38" s="79"/>
    </row>
    <row r="39" spans="1:18" ht="12.75" customHeight="1" x14ac:dyDescent="0.2">
      <c r="A39" s="200" t="s">
        <v>193</v>
      </c>
      <c r="B39" s="201"/>
      <c r="C39" s="201"/>
      <c r="D39" s="201"/>
      <c r="E39" s="201"/>
      <c r="F39" s="201"/>
      <c r="G39" s="201"/>
      <c r="H39" s="202"/>
      <c r="I39" s="4">
        <v>142</v>
      </c>
      <c r="J39" s="10">
        <v>0</v>
      </c>
      <c r="K39" s="10">
        <v>0</v>
      </c>
      <c r="L39" s="92">
        <v>0</v>
      </c>
      <c r="M39" s="10">
        <v>0</v>
      </c>
      <c r="N39" s="88"/>
      <c r="O39" s="79"/>
      <c r="P39" s="79"/>
      <c r="Q39" s="79"/>
      <c r="R39" s="79"/>
    </row>
    <row r="40" spans="1:18" ht="12.75" customHeight="1" x14ac:dyDescent="0.2">
      <c r="A40" s="200" t="s">
        <v>194</v>
      </c>
      <c r="B40" s="201"/>
      <c r="C40" s="201"/>
      <c r="D40" s="201"/>
      <c r="E40" s="201"/>
      <c r="F40" s="201"/>
      <c r="G40" s="201"/>
      <c r="H40" s="202"/>
      <c r="I40" s="4">
        <v>143</v>
      </c>
      <c r="J40" s="10">
        <v>0</v>
      </c>
      <c r="K40" s="10">
        <v>0</v>
      </c>
      <c r="L40" s="92">
        <v>0</v>
      </c>
      <c r="M40" s="10">
        <v>0</v>
      </c>
      <c r="N40" s="88"/>
      <c r="O40" s="79"/>
      <c r="P40" s="79"/>
      <c r="Q40" s="79"/>
      <c r="R40" s="79"/>
    </row>
    <row r="41" spans="1:18" ht="12.75" customHeight="1" x14ac:dyDescent="0.2">
      <c r="A41" s="200" t="s">
        <v>195</v>
      </c>
      <c r="B41" s="201"/>
      <c r="C41" s="201"/>
      <c r="D41" s="201"/>
      <c r="E41" s="201"/>
      <c r="F41" s="201"/>
      <c r="G41" s="201"/>
      <c r="H41" s="202"/>
      <c r="I41" s="4">
        <v>144</v>
      </c>
      <c r="J41" s="10">
        <v>0</v>
      </c>
      <c r="K41" s="10">
        <v>0</v>
      </c>
      <c r="L41" s="92">
        <v>0</v>
      </c>
      <c r="M41" s="10">
        <v>0</v>
      </c>
      <c r="N41" s="88"/>
      <c r="O41" s="79"/>
      <c r="P41" s="79"/>
      <c r="Q41" s="79"/>
      <c r="R41" s="79"/>
    </row>
    <row r="42" spans="1:18" ht="12.75" customHeight="1" x14ac:dyDescent="0.2">
      <c r="A42" s="200" t="s">
        <v>196</v>
      </c>
      <c r="B42" s="201"/>
      <c r="C42" s="201"/>
      <c r="D42" s="201"/>
      <c r="E42" s="201"/>
      <c r="F42" s="201"/>
      <c r="G42" s="201"/>
      <c r="H42" s="202"/>
      <c r="I42" s="4">
        <v>145</v>
      </c>
      <c r="J42" s="10">
        <v>0</v>
      </c>
      <c r="K42" s="10">
        <v>0</v>
      </c>
      <c r="L42" s="92">
        <v>0</v>
      </c>
      <c r="M42" s="10">
        <v>0</v>
      </c>
      <c r="N42" s="88"/>
      <c r="O42" s="79"/>
      <c r="P42" s="79"/>
      <c r="Q42" s="79"/>
      <c r="R42" s="79"/>
    </row>
    <row r="43" spans="1:18" ht="12.75" customHeight="1" x14ac:dyDescent="0.2">
      <c r="A43" s="200" t="s">
        <v>197</v>
      </c>
      <c r="B43" s="201"/>
      <c r="C43" s="201"/>
      <c r="D43" s="201"/>
      <c r="E43" s="201"/>
      <c r="F43" s="201"/>
      <c r="G43" s="201"/>
      <c r="H43" s="202"/>
      <c r="I43" s="4">
        <v>146</v>
      </c>
      <c r="J43" s="9">
        <f>J8+J28+J39+J41</f>
        <v>767756433</v>
      </c>
      <c r="K43" s="9">
        <f>K8+K28+K39+K41</f>
        <v>767756433</v>
      </c>
      <c r="L43" s="134">
        <f>L8+L28+L39+L41</f>
        <v>843615958</v>
      </c>
      <c r="M43" s="9">
        <f>M8+M28+M39+M41</f>
        <v>843615958</v>
      </c>
      <c r="N43" s="88"/>
      <c r="O43" s="79"/>
      <c r="P43" s="79"/>
      <c r="Q43" s="79"/>
      <c r="R43" s="79"/>
    </row>
    <row r="44" spans="1:18" x14ac:dyDescent="0.2">
      <c r="A44" s="200" t="s">
        <v>198</v>
      </c>
      <c r="B44" s="201"/>
      <c r="C44" s="201"/>
      <c r="D44" s="201"/>
      <c r="E44" s="201"/>
      <c r="F44" s="201"/>
      <c r="G44" s="201"/>
      <c r="H44" s="202"/>
      <c r="I44" s="4">
        <v>147</v>
      </c>
      <c r="J44" s="9">
        <f>J11+J34+J40+J42</f>
        <v>802705120</v>
      </c>
      <c r="K44" s="9">
        <f>K11+K34+K40+K42</f>
        <v>802705120</v>
      </c>
      <c r="L44" s="134">
        <f>L11+L34+L40+L42</f>
        <v>781770830</v>
      </c>
      <c r="M44" s="9">
        <f>M11+M34+M40+M42</f>
        <v>781770830</v>
      </c>
      <c r="N44" s="88"/>
      <c r="O44" s="79"/>
      <c r="P44" s="79"/>
      <c r="Q44" s="79"/>
      <c r="R44" s="79"/>
    </row>
    <row r="45" spans="1:18" x14ac:dyDescent="0.2">
      <c r="A45" s="200" t="s">
        <v>199</v>
      </c>
      <c r="B45" s="201"/>
      <c r="C45" s="201"/>
      <c r="D45" s="201"/>
      <c r="E45" s="201"/>
      <c r="F45" s="201"/>
      <c r="G45" s="201"/>
      <c r="H45" s="202"/>
      <c r="I45" s="4">
        <v>148</v>
      </c>
      <c r="J45" s="9">
        <f>J43-J44</f>
        <v>-34948687</v>
      </c>
      <c r="K45" s="9">
        <f>K43-K44</f>
        <v>-34948687</v>
      </c>
      <c r="L45" s="134">
        <f>L43-L44</f>
        <v>61845128</v>
      </c>
      <c r="M45" s="9">
        <f>M43-M44</f>
        <v>61845128</v>
      </c>
      <c r="N45" s="88"/>
      <c r="O45" s="79"/>
      <c r="P45" s="79"/>
      <c r="Q45" s="79"/>
      <c r="R45" s="79"/>
    </row>
    <row r="46" spans="1:18" x14ac:dyDescent="0.2">
      <c r="A46" s="219" t="s">
        <v>200</v>
      </c>
      <c r="B46" s="220"/>
      <c r="C46" s="220"/>
      <c r="D46" s="220"/>
      <c r="E46" s="220"/>
      <c r="F46" s="220"/>
      <c r="G46" s="220"/>
      <c r="H46" s="221"/>
      <c r="I46" s="4">
        <v>149</v>
      </c>
      <c r="J46" s="9">
        <f>IF(J43&gt;J44,J43-J44,0)</f>
        <v>0</v>
      </c>
      <c r="K46" s="9">
        <f>IF(K43&gt;K44,K43-K44,0)</f>
        <v>0</v>
      </c>
      <c r="L46" s="134">
        <f>IF(L43&gt;L44,L43-L44,0)</f>
        <v>61845128</v>
      </c>
      <c r="M46" s="9">
        <f>IF(M43&gt;M44,M43-M44,0)</f>
        <v>61845128</v>
      </c>
      <c r="N46" s="88"/>
      <c r="O46" s="79"/>
      <c r="P46" s="79"/>
      <c r="Q46" s="79"/>
      <c r="R46" s="79"/>
    </row>
    <row r="47" spans="1:18" x14ac:dyDescent="0.2">
      <c r="A47" s="219" t="s">
        <v>201</v>
      </c>
      <c r="B47" s="220"/>
      <c r="C47" s="220"/>
      <c r="D47" s="220"/>
      <c r="E47" s="220"/>
      <c r="F47" s="220"/>
      <c r="G47" s="220"/>
      <c r="H47" s="221"/>
      <c r="I47" s="4">
        <v>150</v>
      </c>
      <c r="J47" s="9">
        <f>IF(J44&gt;J43,J44-J43,0)</f>
        <v>34948687</v>
      </c>
      <c r="K47" s="9">
        <f>IF(K44&gt;K43,K44-K43,0)</f>
        <v>34948687</v>
      </c>
      <c r="L47" s="134">
        <f>IF(L44&gt;L43,L44-L43,0)</f>
        <v>0</v>
      </c>
      <c r="M47" s="9">
        <f>IF(M44&gt;M43,M44-M43,0)</f>
        <v>0</v>
      </c>
      <c r="N47" s="88"/>
      <c r="O47" s="79"/>
      <c r="P47" s="79"/>
      <c r="Q47" s="79"/>
      <c r="R47" s="79"/>
    </row>
    <row r="48" spans="1:18" x14ac:dyDescent="0.2">
      <c r="A48" s="200" t="s">
        <v>202</v>
      </c>
      <c r="B48" s="201"/>
      <c r="C48" s="201"/>
      <c r="D48" s="201"/>
      <c r="E48" s="201"/>
      <c r="F48" s="201"/>
      <c r="G48" s="201"/>
      <c r="H48" s="202"/>
      <c r="I48" s="4">
        <v>151</v>
      </c>
      <c r="J48" s="10">
        <v>840611</v>
      </c>
      <c r="K48" s="10">
        <v>840611</v>
      </c>
      <c r="L48" s="10">
        <v>1318946</v>
      </c>
      <c r="M48" s="135">
        <v>1318946</v>
      </c>
      <c r="N48" s="88"/>
      <c r="O48" s="79"/>
      <c r="P48" s="79"/>
      <c r="Q48" s="79"/>
      <c r="R48" s="79"/>
    </row>
    <row r="49" spans="1:18" x14ac:dyDescent="0.2">
      <c r="A49" s="200" t="s">
        <v>203</v>
      </c>
      <c r="B49" s="201"/>
      <c r="C49" s="201"/>
      <c r="D49" s="201"/>
      <c r="E49" s="201"/>
      <c r="F49" s="201"/>
      <c r="G49" s="201"/>
      <c r="H49" s="202"/>
      <c r="I49" s="4">
        <v>152</v>
      </c>
      <c r="J49" s="9">
        <f>J45-J48</f>
        <v>-35789298</v>
      </c>
      <c r="K49" s="9">
        <f>K45-K48</f>
        <v>-35789298</v>
      </c>
      <c r="L49" s="134">
        <f>L45-L48</f>
        <v>60526182</v>
      </c>
      <c r="M49" s="9">
        <f>M45-M48</f>
        <v>60526182</v>
      </c>
      <c r="N49" s="88"/>
      <c r="O49" s="79"/>
      <c r="P49" s="79"/>
      <c r="Q49" s="79"/>
      <c r="R49" s="79"/>
    </row>
    <row r="50" spans="1:18" x14ac:dyDescent="0.2">
      <c r="A50" s="219" t="s">
        <v>204</v>
      </c>
      <c r="B50" s="220"/>
      <c r="C50" s="220"/>
      <c r="D50" s="220"/>
      <c r="E50" s="220"/>
      <c r="F50" s="220"/>
      <c r="G50" s="220"/>
      <c r="H50" s="221"/>
      <c r="I50" s="4">
        <v>153</v>
      </c>
      <c r="J50" s="9">
        <f>IF(J49&gt;0,J49,0)</f>
        <v>0</v>
      </c>
      <c r="K50" s="9">
        <f>IF(K49&gt;0,K49,0)</f>
        <v>0</v>
      </c>
      <c r="L50" s="134">
        <f>IF(L49&gt;0,L49,0)</f>
        <v>60526182</v>
      </c>
      <c r="M50" s="9">
        <f>IF(M49&gt;0,M49,0)</f>
        <v>60526182</v>
      </c>
      <c r="N50" s="88"/>
      <c r="O50" s="79"/>
      <c r="P50" s="79"/>
      <c r="Q50" s="79"/>
      <c r="R50" s="79"/>
    </row>
    <row r="51" spans="1:18" x14ac:dyDescent="0.2">
      <c r="A51" s="249" t="s">
        <v>205</v>
      </c>
      <c r="B51" s="250"/>
      <c r="C51" s="250"/>
      <c r="D51" s="250"/>
      <c r="E51" s="250"/>
      <c r="F51" s="250"/>
      <c r="G51" s="250"/>
      <c r="H51" s="251"/>
      <c r="I51" s="5">
        <v>154</v>
      </c>
      <c r="J51" s="12">
        <f>IF(J49&lt;0,-J49,0)</f>
        <v>35789298</v>
      </c>
      <c r="K51" s="12">
        <f>IF(K49&lt;0,-K49,0)</f>
        <v>35789298</v>
      </c>
      <c r="L51" s="107">
        <f>IF(L49&lt;0,-L49,0)</f>
        <v>0</v>
      </c>
      <c r="M51" s="12">
        <f>IF(M49&lt;0,-M49,0)</f>
        <v>0</v>
      </c>
      <c r="N51" s="88"/>
      <c r="O51" s="79"/>
      <c r="P51" s="79"/>
      <c r="Q51" s="79"/>
      <c r="R51" s="79"/>
    </row>
    <row r="52" spans="1:18" ht="12.75" customHeight="1" x14ac:dyDescent="0.2">
      <c r="A52" s="208" t="s">
        <v>206</v>
      </c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52"/>
      <c r="N52" s="88"/>
      <c r="O52" s="79"/>
      <c r="P52" s="79"/>
      <c r="Q52" s="79"/>
      <c r="R52" s="79"/>
    </row>
    <row r="53" spans="1:18" ht="12.75" customHeight="1" x14ac:dyDescent="0.2">
      <c r="A53" s="212" t="s">
        <v>207</v>
      </c>
      <c r="B53" s="213"/>
      <c r="C53" s="213"/>
      <c r="D53" s="213"/>
      <c r="E53" s="213"/>
      <c r="F53" s="213"/>
      <c r="G53" s="213"/>
      <c r="H53" s="213"/>
      <c r="I53" s="111"/>
      <c r="J53" s="111"/>
      <c r="K53" s="111"/>
      <c r="L53" s="111"/>
      <c r="M53" s="110"/>
      <c r="N53" s="88"/>
      <c r="O53" s="79"/>
      <c r="P53" s="79"/>
      <c r="Q53" s="79"/>
      <c r="R53" s="79"/>
    </row>
    <row r="54" spans="1:18" x14ac:dyDescent="0.2">
      <c r="A54" s="253" t="s">
        <v>208</v>
      </c>
      <c r="B54" s="254"/>
      <c r="C54" s="254"/>
      <c r="D54" s="254"/>
      <c r="E54" s="254"/>
      <c r="F54" s="254"/>
      <c r="G54" s="254"/>
      <c r="H54" s="255"/>
      <c r="I54" s="4">
        <v>155</v>
      </c>
      <c r="J54" s="10">
        <v>-36228737</v>
      </c>
      <c r="K54" s="10">
        <v>-36228737</v>
      </c>
      <c r="L54" s="92">
        <f>L50-L55</f>
        <v>59845833</v>
      </c>
      <c r="M54" s="10">
        <f>M50-M55</f>
        <v>59845833</v>
      </c>
      <c r="N54" s="88"/>
      <c r="O54" s="79"/>
      <c r="P54" s="79"/>
      <c r="Q54" s="79"/>
      <c r="R54" s="79"/>
    </row>
    <row r="55" spans="1:18" x14ac:dyDescent="0.2">
      <c r="A55" s="253" t="s">
        <v>209</v>
      </c>
      <c r="B55" s="254"/>
      <c r="C55" s="254"/>
      <c r="D55" s="254"/>
      <c r="E55" s="254"/>
      <c r="F55" s="254"/>
      <c r="G55" s="254"/>
      <c r="H55" s="255"/>
      <c r="I55" s="4">
        <v>156</v>
      </c>
      <c r="J55" s="11">
        <v>439439</v>
      </c>
      <c r="K55" s="11">
        <v>439439</v>
      </c>
      <c r="L55" s="93">
        <v>680349</v>
      </c>
      <c r="M55" s="11">
        <v>680349</v>
      </c>
      <c r="N55" s="88"/>
      <c r="O55" s="79"/>
      <c r="P55" s="79"/>
      <c r="Q55" s="79"/>
      <c r="R55" s="79"/>
    </row>
    <row r="56" spans="1:18" ht="12.75" customHeight="1" x14ac:dyDescent="0.2">
      <c r="A56" s="208" t="s">
        <v>210</v>
      </c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52"/>
      <c r="N56" s="88"/>
      <c r="O56" s="79"/>
      <c r="P56" s="79"/>
      <c r="Q56" s="79"/>
      <c r="R56" s="79"/>
    </row>
    <row r="57" spans="1:18" x14ac:dyDescent="0.2">
      <c r="A57" s="212" t="s">
        <v>211</v>
      </c>
      <c r="B57" s="213"/>
      <c r="C57" s="213"/>
      <c r="D57" s="213"/>
      <c r="E57" s="213"/>
      <c r="F57" s="213"/>
      <c r="G57" s="213"/>
      <c r="H57" s="227"/>
      <c r="I57" s="14">
        <v>157</v>
      </c>
      <c r="J57" s="8">
        <f>J49</f>
        <v>-35789298</v>
      </c>
      <c r="K57" s="8">
        <f>K49</f>
        <v>-35789298</v>
      </c>
      <c r="L57" s="106">
        <f>L49</f>
        <v>60526182</v>
      </c>
      <c r="M57" s="8">
        <f>M49</f>
        <v>60526182</v>
      </c>
      <c r="N57" s="88"/>
      <c r="O57" s="79"/>
      <c r="P57" s="79"/>
      <c r="Q57" s="79"/>
      <c r="R57" s="79"/>
    </row>
    <row r="58" spans="1:18" x14ac:dyDescent="0.2">
      <c r="A58" s="200" t="s">
        <v>212</v>
      </c>
      <c r="B58" s="201"/>
      <c r="C58" s="201"/>
      <c r="D58" s="201"/>
      <c r="E58" s="201"/>
      <c r="F58" s="201"/>
      <c r="G58" s="201"/>
      <c r="H58" s="202"/>
      <c r="I58" s="4">
        <v>158</v>
      </c>
      <c r="J58" s="9">
        <f>SUM(J59:J65)</f>
        <v>453296</v>
      </c>
      <c r="K58" s="9">
        <f>SUM(K59:K65)</f>
        <v>453296</v>
      </c>
      <c r="L58" s="134">
        <f>SUM(L59:L65)</f>
        <v>3872766</v>
      </c>
      <c r="M58" s="9">
        <f>SUM(M59:M65)</f>
        <v>3872766</v>
      </c>
      <c r="N58" s="88"/>
      <c r="O58" s="79"/>
      <c r="P58" s="79"/>
      <c r="Q58" s="79"/>
      <c r="R58" s="79"/>
    </row>
    <row r="59" spans="1:18" x14ac:dyDescent="0.2">
      <c r="A59" s="200" t="s">
        <v>213</v>
      </c>
      <c r="B59" s="201"/>
      <c r="C59" s="201"/>
      <c r="D59" s="201"/>
      <c r="E59" s="201"/>
      <c r="F59" s="201"/>
      <c r="G59" s="201"/>
      <c r="H59" s="202"/>
      <c r="I59" s="4">
        <v>159</v>
      </c>
      <c r="J59" s="10">
        <v>453296</v>
      </c>
      <c r="K59" s="10">
        <v>453296</v>
      </c>
      <c r="L59" s="92">
        <v>3872766</v>
      </c>
      <c r="M59" s="10">
        <v>3872766</v>
      </c>
      <c r="N59" s="88"/>
      <c r="O59" s="79"/>
      <c r="P59" s="79"/>
      <c r="Q59" s="79"/>
      <c r="R59" s="79"/>
    </row>
    <row r="60" spans="1:18" x14ac:dyDescent="0.2">
      <c r="A60" s="200" t="s">
        <v>214</v>
      </c>
      <c r="B60" s="201"/>
      <c r="C60" s="201"/>
      <c r="D60" s="201"/>
      <c r="E60" s="201"/>
      <c r="F60" s="201"/>
      <c r="G60" s="201"/>
      <c r="H60" s="202"/>
      <c r="I60" s="4">
        <v>160</v>
      </c>
      <c r="J60" s="10">
        <v>0</v>
      </c>
      <c r="K60" s="10">
        <v>0</v>
      </c>
      <c r="L60" s="92">
        <v>0</v>
      </c>
      <c r="M60" s="10">
        <v>0</v>
      </c>
      <c r="N60" s="88"/>
      <c r="O60" s="79"/>
      <c r="P60" s="79"/>
      <c r="Q60" s="79"/>
      <c r="R60" s="79"/>
    </row>
    <row r="61" spans="1:18" x14ac:dyDescent="0.2">
      <c r="A61" s="200" t="s">
        <v>215</v>
      </c>
      <c r="B61" s="201"/>
      <c r="C61" s="201"/>
      <c r="D61" s="201"/>
      <c r="E61" s="201"/>
      <c r="F61" s="201"/>
      <c r="G61" s="201"/>
      <c r="H61" s="202"/>
      <c r="I61" s="4">
        <v>161</v>
      </c>
      <c r="J61" s="10">
        <v>0</v>
      </c>
      <c r="K61" s="10">
        <v>0</v>
      </c>
      <c r="L61" s="92">
        <v>0</v>
      </c>
      <c r="M61" s="10">
        <v>0</v>
      </c>
      <c r="N61" s="88"/>
      <c r="O61" s="79"/>
      <c r="P61" s="79"/>
      <c r="Q61" s="79"/>
      <c r="R61" s="79"/>
    </row>
    <row r="62" spans="1:18" x14ac:dyDescent="0.2">
      <c r="A62" s="200" t="s">
        <v>216</v>
      </c>
      <c r="B62" s="201"/>
      <c r="C62" s="201"/>
      <c r="D62" s="201"/>
      <c r="E62" s="201"/>
      <c r="F62" s="201"/>
      <c r="G62" s="201"/>
      <c r="H62" s="202"/>
      <c r="I62" s="4">
        <v>162</v>
      </c>
      <c r="J62" s="10">
        <v>0</v>
      </c>
      <c r="K62" s="10">
        <v>0</v>
      </c>
      <c r="L62" s="92">
        <v>0</v>
      </c>
      <c r="M62" s="10">
        <v>0</v>
      </c>
      <c r="N62" s="88"/>
      <c r="O62" s="79"/>
      <c r="P62" s="79"/>
      <c r="Q62" s="79"/>
      <c r="R62" s="79"/>
    </row>
    <row r="63" spans="1:18" x14ac:dyDescent="0.2">
      <c r="A63" s="200" t="s">
        <v>217</v>
      </c>
      <c r="B63" s="201"/>
      <c r="C63" s="201"/>
      <c r="D63" s="201"/>
      <c r="E63" s="201"/>
      <c r="F63" s="201"/>
      <c r="G63" s="201"/>
      <c r="H63" s="202"/>
      <c r="I63" s="4">
        <v>163</v>
      </c>
      <c r="J63" s="10">
        <v>0</v>
      </c>
      <c r="K63" s="10">
        <v>0</v>
      </c>
      <c r="L63" s="92">
        <v>0</v>
      </c>
      <c r="M63" s="10">
        <v>0</v>
      </c>
      <c r="N63" s="88"/>
      <c r="O63" s="79"/>
      <c r="P63" s="79"/>
      <c r="Q63" s="79"/>
      <c r="R63" s="79"/>
    </row>
    <row r="64" spans="1:18" x14ac:dyDescent="0.2">
      <c r="A64" s="200" t="s">
        <v>218</v>
      </c>
      <c r="B64" s="201"/>
      <c r="C64" s="201"/>
      <c r="D64" s="201"/>
      <c r="E64" s="201"/>
      <c r="F64" s="201"/>
      <c r="G64" s="201"/>
      <c r="H64" s="202"/>
      <c r="I64" s="4">
        <v>164</v>
      </c>
      <c r="J64" s="10">
        <v>0</v>
      </c>
      <c r="K64" s="10">
        <v>0</v>
      </c>
      <c r="L64" s="92">
        <v>0</v>
      </c>
      <c r="M64" s="10">
        <v>0</v>
      </c>
      <c r="N64" s="88"/>
      <c r="O64" s="79"/>
      <c r="P64" s="79"/>
      <c r="Q64" s="79"/>
      <c r="R64" s="79"/>
    </row>
    <row r="65" spans="1:18" x14ac:dyDescent="0.2">
      <c r="A65" s="200" t="s">
        <v>219</v>
      </c>
      <c r="B65" s="201"/>
      <c r="C65" s="201"/>
      <c r="D65" s="201"/>
      <c r="E65" s="201"/>
      <c r="F65" s="201"/>
      <c r="G65" s="201"/>
      <c r="H65" s="202"/>
      <c r="I65" s="4">
        <v>165</v>
      </c>
      <c r="J65" s="10">
        <v>0</v>
      </c>
      <c r="K65" s="10">
        <v>0</v>
      </c>
      <c r="L65" s="92">
        <v>0</v>
      </c>
      <c r="M65" s="10">
        <v>0</v>
      </c>
      <c r="N65" s="88"/>
      <c r="O65" s="79"/>
      <c r="P65" s="79"/>
      <c r="Q65" s="79"/>
      <c r="R65" s="79"/>
    </row>
    <row r="66" spans="1:18" x14ac:dyDescent="0.2">
      <c r="A66" s="200" t="s">
        <v>220</v>
      </c>
      <c r="B66" s="201"/>
      <c r="C66" s="201"/>
      <c r="D66" s="201"/>
      <c r="E66" s="201"/>
      <c r="F66" s="201"/>
      <c r="G66" s="201"/>
      <c r="H66" s="202"/>
      <c r="I66" s="4">
        <v>166</v>
      </c>
      <c r="J66" s="10">
        <v>0</v>
      </c>
      <c r="K66" s="10">
        <v>0</v>
      </c>
      <c r="L66" s="92">
        <v>0</v>
      </c>
      <c r="M66" s="10">
        <v>0</v>
      </c>
      <c r="N66" s="88"/>
      <c r="O66" s="79"/>
      <c r="P66" s="79"/>
      <c r="Q66" s="79"/>
      <c r="R66" s="79"/>
    </row>
    <row r="67" spans="1:18" x14ac:dyDescent="0.2">
      <c r="A67" s="200" t="s">
        <v>221</v>
      </c>
      <c r="B67" s="201"/>
      <c r="C67" s="201"/>
      <c r="D67" s="201"/>
      <c r="E67" s="201"/>
      <c r="F67" s="201"/>
      <c r="G67" s="201"/>
      <c r="H67" s="202"/>
      <c r="I67" s="4">
        <v>167</v>
      </c>
      <c r="J67" s="9">
        <f>J58-J66</f>
        <v>453296</v>
      </c>
      <c r="K67" s="9">
        <f>K58-K66</f>
        <v>453296</v>
      </c>
      <c r="L67" s="134">
        <f>L58-L66</f>
        <v>3872766</v>
      </c>
      <c r="M67" s="9">
        <f>M58-M66</f>
        <v>3872766</v>
      </c>
      <c r="N67" s="88"/>
      <c r="O67" s="79"/>
      <c r="P67" s="79"/>
      <c r="Q67" s="79"/>
      <c r="R67" s="79"/>
    </row>
    <row r="68" spans="1:18" x14ac:dyDescent="0.2">
      <c r="A68" s="200" t="s">
        <v>222</v>
      </c>
      <c r="B68" s="201"/>
      <c r="C68" s="201"/>
      <c r="D68" s="201"/>
      <c r="E68" s="201"/>
      <c r="F68" s="201"/>
      <c r="G68" s="201"/>
      <c r="H68" s="202"/>
      <c r="I68" s="4">
        <v>168</v>
      </c>
      <c r="J68" s="12">
        <f>J57+J67</f>
        <v>-35336002</v>
      </c>
      <c r="K68" s="12">
        <f>K57+K67</f>
        <v>-35336002</v>
      </c>
      <c r="L68" s="107">
        <f>L57+L67</f>
        <v>64398948</v>
      </c>
      <c r="M68" s="12">
        <f>M57+M67</f>
        <v>64398948</v>
      </c>
      <c r="N68" s="88"/>
      <c r="O68" s="79"/>
      <c r="P68" s="79"/>
      <c r="Q68" s="79"/>
      <c r="R68" s="79"/>
    </row>
    <row r="69" spans="1:18" ht="12.75" customHeight="1" x14ac:dyDescent="0.2">
      <c r="A69" s="262" t="s">
        <v>223</v>
      </c>
      <c r="B69" s="263"/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4"/>
      <c r="N69" s="88"/>
      <c r="O69" s="79"/>
      <c r="P69" s="79"/>
      <c r="Q69" s="79"/>
      <c r="R69" s="79"/>
    </row>
    <row r="70" spans="1:18" ht="12.75" customHeight="1" x14ac:dyDescent="0.2">
      <c r="A70" s="256" t="s">
        <v>224</v>
      </c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8"/>
      <c r="N70" s="88"/>
      <c r="O70" s="79"/>
      <c r="P70" s="79"/>
      <c r="Q70" s="79"/>
      <c r="R70" s="79"/>
    </row>
    <row r="71" spans="1:18" x14ac:dyDescent="0.2">
      <c r="A71" s="253" t="s">
        <v>208</v>
      </c>
      <c r="B71" s="254"/>
      <c r="C71" s="254"/>
      <c r="D71" s="254"/>
      <c r="E71" s="254"/>
      <c r="F71" s="254"/>
      <c r="G71" s="254"/>
      <c r="H71" s="255"/>
      <c r="I71" s="4">
        <v>169</v>
      </c>
      <c r="J71" s="130">
        <f>J68-J72</f>
        <v>-35831992</v>
      </c>
      <c r="K71" s="130">
        <f>K68-K72</f>
        <v>-35831992</v>
      </c>
      <c r="L71" s="136">
        <f>L68-L72</f>
        <v>63778613</v>
      </c>
      <c r="M71" s="130">
        <f>M68-M72</f>
        <v>63778613</v>
      </c>
      <c r="N71" s="88"/>
      <c r="O71" s="79"/>
      <c r="P71" s="79"/>
      <c r="Q71" s="79"/>
      <c r="R71" s="79"/>
    </row>
    <row r="72" spans="1:18" x14ac:dyDescent="0.2">
      <c r="A72" s="259" t="s">
        <v>209</v>
      </c>
      <c r="B72" s="260"/>
      <c r="C72" s="260"/>
      <c r="D72" s="260"/>
      <c r="E72" s="260"/>
      <c r="F72" s="260"/>
      <c r="G72" s="260"/>
      <c r="H72" s="261"/>
      <c r="I72" s="7">
        <v>170</v>
      </c>
      <c r="J72" s="131">
        <v>495990</v>
      </c>
      <c r="K72" s="131">
        <v>495990</v>
      </c>
      <c r="L72" s="137">
        <v>620335</v>
      </c>
      <c r="M72" s="131">
        <v>620335</v>
      </c>
      <c r="N72" s="88"/>
      <c r="O72" s="79"/>
      <c r="P72" s="79"/>
      <c r="Q72" s="79"/>
      <c r="R72" s="79"/>
    </row>
    <row r="73" spans="1:18" x14ac:dyDescent="0.2">
      <c r="M73" s="78"/>
      <c r="O73" s="79"/>
      <c r="P73" s="79"/>
      <c r="Q73" s="79"/>
      <c r="R73" s="79"/>
    </row>
    <row r="74" spans="1:18" x14ac:dyDescent="0.2">
      <c r="O74" s="79"/>
      <c r="P74" s="79"/>
      <c r="Q74" s="79"/>
      <c r="R74" s="79"/>
    </row>
    <row r="75" spans="1:18" x14ac:dyDescent="0.2">
      <c r="L75" s="78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8:M11 J13:M47">
      <formula1>0</formula1>
    </dataValidation>
    <dataValidation type="whole" operator="notEqual" allowBlank="1" showInputMessage="1" showErrorMessage="1" errorTitle="Pogrešan unos" error="Mogu se unijeti samo cjelobrojne vrijednosti." sqref="J54:M54 J57:M58 J48:L48 J67:M68 L60:L66 J60:J66 J72:M72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topLeftCell="A13" zoomScale="110" zoomScaleNormal="110" zoomScaleSheetLayoutView="110" workbookViewId="0">
      <selection activeCell="A4" sqref="A4:I4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8" bestFit="1" customWidth="1"/>
    <col min="13" max="13" width="9.85546875" style="88" bestFit="1" customWidth="1"/>
    <col min="14" max="14" width="9.28515625" style="88" bestFit="1" customWidth="1"/>
    <col min="15" max="15" width="9.140625" style="88"/>
    <col min="16" max="16" width="10" style="88" bestFit="1" customWidth="1"/>
    <col min="17" max="18" width="9.140625" style="88"/>
  </cols>
  <sheetData>
    <row r="1" spans="1:11" ht="15.75" customHeight="1" x14ac:dyDescent="0.2">
      <c r="A1" s="270" t="s">
        <v>225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1" ht="12.75" customHeight="1" x14ac:dyDescent="0.2">
      <c r="A2" s="271" t="s">
        <v>324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1" ht="7.5" customHeight="1" x14ac:dyDescent="0.2">
      <c r="A3" s="97"/>
      <c r="B3" s="98"/>
      <c r="C3" s="98"/>
      <c r="D3" s="98"/>
      <c r="E3" s="98"/>
      <c r="F3" s="98"/>
      <c r="G3" s="98"/>
      <c r="H3" s="98"/>
      <c r="I3" s="98"/>
      <c r="J3" s="108"/>
      <c r="K3" s="96"/>
    </row>
    <row r="4" spans="1:11" x14ac:dyDescent="0.2">
      <c r="A4" s="230" t="s">
        <v>310</v>
      </c>
      <c r="B4" s="231"/>
      <c r="C4" s="231"/>
      <c r="D4" s="231"/>
      <c r="E4" s="231"/>
      <c r="F4" s="231"/>
      <c r="G4" s="231"/>
      <c r="H4" s="231"/>
      <c r="I4" s="231"/>
      <c r="J4" s="231"/>
      <c r="K4" s="232"/>
    </row>
    <row r="5" spans="1:11" ht="24.75" thickBot="1" x14ac:dyDescent="0.25">
      <c r="A5" s="269" t="s">
        <v>57</v>
      </c>
      <c r="B5" s="269"/>
      <c r="C5" s="269"/>
      <c r="D5" s="269"/>
      <c r="E5" s="269"/>
      <c r="F5" s="269"/>
      <c r="G5" s="269"/>
      <c r="H5" s="269"/>
      <c r="I5" s="65" t="s">
        <v>58</v>
      </c>
      <c r="J5" s="66" t="s">
        <v>165</v>
      </c>
      <c r="K5" s="66" t="s">
        <v>166</v>
      </c>
    </row>
    <row r="6" spans="1:11" x14ac:dyDescent="0.2">
      <c r="A6" s="272">
        <v>1</v>
      </c>
      <c r="B6" s="272"/>
      <c r="C6" s="272"/>
      <c r="D6" s="272"/>
      <c r="E6" s="272"/>
      <c r="F6" s="272"/>
      <c r="G6" s="272"/>
      <c r="H6" s="272"/>
      <c r="I6" s="67">
        <v>2</v>
      </c>
      <c r="J6" s="68" t="s">
        <v>3</v>
      </c>
      <c r="K6" s="68" t="s">
        <v>4</v>
      </c>
    </row>
    <row r="7" spans="1:11" x14ac:dyDescent="0.2">
      <c r="A7" s="265" t="s">
        <v>226</v>
      </c>
      <c r="B7" s="266"/>
      <c r="C7" s="266"/>
      <c r="D7" s="266"/>
      <c r="E7" s="266"/>
      <c r="F7" s="266"/>
      <c r="G7" s="266"/>
      <c r="H7" s="266"/>
      <c r="I7" s="267"/>
      <c r="J7" s="267"/>
      <c r="K7" s="268"/>
    </row>
    <row r="8" spans="1:11" x14ac:dyDescent="0.2">
      <c r="A8" s="197" t="s">
        <v>227</v>
      </c>
      <c r="B8" s="198"/>
      <c r="C8" s="198"/>
      <c r="D8" s="198"/>
      <c r="E8" s="198"/>
      <c r="F8" s="198"/>
      <c r="G8" s="198"/>
      <c r="H8" s="198"/>
      <c r="I8" s="4">
        <v>1</v>
      </c>
      <c r="J8" s="10">
        <v>-34948687</v>
      </c>
      <c r="K8" s="10">
        <v>61845128</v>
      </c>
    </row>
    <row r="9" spans="1:11" x14ac:dyDescent="0.2">
      <c r="A9" s="197" t="s">
        <v>228</v>
      </c>
      <c r="B9" s="198"/>
      <c r="C9" s="198"/>
      <c r="D9" s="198"/>
      <c r="E9" s="198"/>
      <c r="F9" s="198"/>
      <c r="G9" s="198"/>
      <c r="H9" s="198"/>
      <c r="I9" s="4">
        <v>2</v>
      </c>
      <c r="J9" s="10">
        <v>32047792</v>
      </c>
      <c r="K9" s="10">
        <v>33705916</v>
      </c>
    </row>
    <row r="10" spans="1:11" x14ac:dyDescent="0.2">
      <c r="A10" s="197" t="s">
        <v>229</v>
      </c>
      <c r="B10" s="198"/>
      <c r="C10" s="198"/>
      <c r="D10" s="198"/>
      <c r="E10" s="198"/>
      <c r="F10" s="198"/>
      <c r="G10" s="198"/>
      <c r="H10" s="198"/>
      <c r="I10" s="4">
        <v>3</v>
      </c>
      <c r="J10" s="10">
        <v>8737000</v>
      </c>
      <c r="K10" s="10">
        <v>0</v>
      </c>
    </row>
    <row r="11" spans="1:11" x14ac:dyDescent="0.2">
      <c r="A11" s="197" t="s">
        <v>230</v>
      </c>
      <c r="B11" s="198"/>
      <c r="C11" s="198"/>
      <c r="D11" s="198"/>
      <c r="E11" s="198"/>
      <c r="F11" s="198"/>
      <c r="G11" s="198"/>
      <c r="H11" s="198"/>
      <c r="I11" s="4">
        <v>4</v>
      </c>
      <c r="J11" s="10">
        <v>24037000</v>
      </c>
      <c r="K11" s="10">
        <v>0</v>
      </c>
    </row>
    <row r="12" spans="1:11" x14ac:dyDescent="0.2">
      <c r="A12" s="197" t="s">
        <v>231</v>
      </c>
      <c r="B12" s="198"/>
      <c r="C12" s="198"/>
      <c r="D12" s="198"/>
      <c r="E12" s="198"/>
      <c r="F12" s="198"/>
      <c r="G12" s="198"/>
      <c r="H12" s="198"/>
      <c r="I12" s="4">
        <v>5</v>
      </c>
      <c r="J12" s="10">
        <v>0</v>
      </c>
      <c r="K12" s="10">
        <v>0</v>
      </c>
    </row>
    <row r="13" spans="1:11" x14ac:dyDescent="0.2">
      <c r="A13" s="197" t="s">
        <v>232</v>
      </c>
      <c r="B13" s="198"/>
      <c r="C13" s="198"/>
      <c r="D13" s="198"/>
      <c r="E13" s="198"/>
      <c r="F13" s="198"/>
      <c r="G13" s="198"/>
      <c r="H13" s="198"/>
      <c r="I13" s="4">
        <v>6</v>
      </c>
      <c r="J13" s="10">
        <v>9082600</v>
      </c>
      <c r="K13" s="10">
        <v>4835000</v>
      </c>
    </row>
    <row r="14" spans="1:11" x14ac:dyDescent="0.2">
      <c r="A14" s="200" t="s">
        <v>233</v>
      </c>
      <c r="B14" s="201"/>
      <c r="C14" s="201"/>
      <c r="D14" s="201"/>
      <c r="E14" s="201"/>
      <c r="F14" s="201"/>
      <c r="G14" s="201"/>
      <c r="H14" s="201"/>
      <c r="I14" s="4">
        <v>7</v>
      </c>
      <c r="J14" s="9">
        <f>SUM(J8:J13)</f>
        <v>38955705</v>
      </c>
      <c r="K14" s="9">
        <f>SUM(K8:K13)</f>
        <v>100386044</v>
      </c>
    </row>
    <row r="15" spans="1:11" x14ac:dyDescent="0.2">
      <c r="A15" s="197" t="s">
        <v>234</v>
      </c>
      <c r="B15" s="198"/>
      <c r="C15" s="198"/>
      <c r="D15" s="198"/>
      <c r="E15" s="198"/>
      <c r="F15" s="198"/>
      <c r="G15" s="198"/>
      <c r="H15" s="198"/>
      <c r="I15" s="4">
        <v>8</v>
      </c>
      <c r="J15" s="10">
        <v>0</v>
      </c>
      <c r="K15" s="10">
        <v>18280173</v>
      </c>
    </row>
    <row r="16" spans="1:11" x14ac:dyDescent="0.2">
      <c r="A16" s="197" t="s">
        <v>235</v>
      </c>
      <c r="B16" s="198"/>
      <c r="C16" s="198"/>
      <c r="D16" s="198"/>
      <c r="E16" s="198"/>
      <c r="F16" s="198"/>
      <c r="G16" s="198"/>
      <c r="H16" s="198"/>
      <c r="I16" s="4">
        <v>9</v>
      </c>
      <c r="J16" s="10">
        <v>0</v>
      </c>
      <c r="K16" s="10">
        <v>36910000</v>
      </c>
    </row>
    <row r="17" spans="1:11" x14ac:dyDescent="0.2">
      <c r="A17" s="197" t="s">
        <v>236</v>
      </c>
      <c r="B17" s="198"/>
      <c r="C17" s="198"/>
      <c r="D17" s="198"/>
      <c r="E17" s="198"/>
      <c r="F17" s="198"/>
      <c r="G17" s="198"/>
      <c r="H17" s="198"/>
      <c r="I17" s="4">
        <v>10</v>
      </c>
      <c r="J17" s="10">
        <v>50935148</v>
      </c>
      <c r="K17" s="10">
        <v>37300837</v>
      </c>
    </row>
    <row r="18" spans="1:11" x14ac:dyDescent="0.2">
      <c r="A18" s="197" t="s">
        <v>237</v>
      </c>
      <c r="B18" s="198"/>
      <c r="C18" s="198"/>
      <c r="D18" s="198"/>
      <c r="E18" s="198"/>
      <c r="F18" s="198"/>
      <c r="G18" s="198"/>
      <c r="H18" s="198"/>
      <c r="I18" s="4">
        <v>11</v>
      </c>
      <c r="J18" s="92">
        <v>8748500</v>
      </c>
      <c r="K18" s="92">
        <v>48471000</v>
      </c>
    </row>
    <row r="19" spans="1:11" x14ac:dyDescent="0.2">
      <c r="A19" s="200" t="s">
        <v>238</v>
      </c>
      <c r="B19" s="201"/>
      <c r="C19" s="201"/>
      <c r="D19" s="201"/>
      <c r="E19" s="201"/>
      <c r="F19" s="201"/>
      <c r="G19" s="201"/>
      <c r="H19" s="201"/>
      <c r="I19" s="4">
        <v>12</v>
      </c>
      <c r="J19" s="9">
        <f>SUM(J15:J18)</f>
        <v>59683648</v>
      </c>
      <c r="K19" s="9">
        <f>SUM(K15:K18)</f>
        <v>140962010</v>
      </c>
    </row>
    <row r="20" spans="1:11" x14ac:dyDescent="0.2">
      <c r="A20" s="200" t="s">
        <v>239</v>
      </c>
      <c r="B20" s="201"/>
      <c r="C20" s="201"/>
      <c r="D20" s="201"/>
      <c r="E20" s="201"/>
      <c r="F20" s="201"/>
      <c r="G20" s="201"/>
      <c r="H20" s="201"/>
      <c r="I20" s="4">
        <v>13</v>
      </c>
      <c r="J20" s="9">
        <f>IF(J14&gt;J19,J14-J19,0)</f>
        <v>0</v>
      </c>
      <c r="K20" s="9">
        <f>IF(K14&gt;K19,K14-K19,0)</f>
        <v>0</v>
      </c>
    </row>
    <row r="21" spans="1:11" x14ac:dyDescent="0.2">
      <c r="A21" s="200" t="s">
        <v>240</v>
      </c>
      <c r="B21" s="201"/>
      <c r="C21" s="201"/>
      <c r="D21" s="201"/>
      <c r="E21" s="201"/>
      <c r="F21" s="201"/>
      <c r="G21" s="201"/>
      <c r="H21" s="201"/>
      <c r="I21" s="4">
        <v>14</v>
      </c>
      <c r="J21" s="9">
        <f>IF(J19&gt;J14,J19-J14,0)</f>
        <v>20727943</v>
      </c>
      <c r="K21" s="9">
        <f>IF(K19&gt;K14,K19-K14,0)</f>
        <v>40575966</v>
      </c>
    </row>
    <row r="22" spans="1:11" x14ac:dyDescent="0.2">
      <c r="A22" s="265" t="s">
        <v>241</v>
      </c>
      <c r="B22" s="266"/>
      <c r="C22" s="266"/>
      <c r="D22" s="266"/>
      <c r="E22" s="266"/>
      <c r="F22" s="266"/>
      <c r="G22" s="266"/>
      <c r="H22" s="266"/>
      <c r="I22" s="267"/>
      <c r="J22" s="267"/>
      <c r="K22" s="268"/>
    </row>
    <row r="23" spans="1:11" x14ac:dyDescent="0.2">
      <c r="A23" s="197" t="s">
        <v>242</v>
      </c>
      <c r="B23" s="198"/>
      <c r="C23" s="198"/>
      <c r="D23" s="198"/>
      <c r="E23" s="198"/>
      <c r="F23" s="198"/>
      <c r="G23" s="198"/>
      <c r="H23" s="198"/>
      <c r="I23" s="4">
        <v>15</v>
      </c>
      <c r="J23" s="10">
        <v>888681</v>
      </c>
      <c r="K23" s="10">
        <v>3796735.37</v>
      </c>
    </row>
    <row r="24" spans="1:11" x14ac:dyDescent="0.2">
      <c r="A24" s="197" t="s">
        <v>243</v>
      </c>
      <c r="B24" s="198"/>
      <c r="C24" s="198"/>
      <c r="D24" s="198"/>
      <c r="E24" s="198"/>
      <c r="F24" s="198"/>
      <c r="G24" s="198"/>
      <c r="H24" s="198"/>
      <c r="I24" s="4">
        <v>16</v>
      </c>
      <c r="J24" s="10">
        <v>28500000</v>
      </c>
      <c r="K24" s="10">
        <v>25508179.739999998</v>
      </c>
    </row>
    <row r="25" spans="1:11" x14ac:dyDescent="0.2">
      <c r="A25" s="197" t="s">
        <v>244</v>
      </c>
      <c r="B25" s="198"/>
      <c r="C25" s="198"/>
      <c r="D25" s="198"/>
      <c r="E25" s="198"/>
      <c r="F25" s="198"/>
      <c r="G25" s="198"/>
      <c r="H25" s="198"/>
      <c r="I25" s="4">
        <v>17</v>
      </c>
      <c r="J25" s="10">
        <v>393214</v>
      </c>
      <c r="K25" s="10">
        <v>336878.87</v>
      </c>
    </row>
    <row r="26" spans="1:11" x14ac:dyDescent="0.2">
      <c r="A26" s="197" t="s">
        <v>245</v>
      </c>
      <c r="B26" s="198"/>
      <c r="C26" s="198"/>
      <c r="D26" s="198"/>
      <c r="E26" s="198"/>
      <c r="F26" s="198"/>
      <c r="G26" s="198"/>
      <c r="H26" s="198"/>
      <c r="I26" s="4">
        <v>18</v>
      </c>
      <c r="J26" s="10">
        <v>0</v>
      </c>
      <c r="K26" s="10">
        <v>0</v>
      </c>
    </row>
    <row r="27" spans="1:11" x14ac:dyDescent="0.2">
      <c r="A27" s="197" t="s">
        <v>246</v>
      </c>
      <c r="B27" s="198"/>
      <c r="C27" s="198"/>
      <c r="D27" s="198"/>
      <c r="E27" s="198"/>
      <c r="F27" s="198"/>
      <c r="G27" s="198"/>
      <c r="H27" s="198"/>
      <c r="I27" s="4">
        <v>19</v>
      </c>
      <c r="J27" s="10">
        <v>165000</v>
      </c>
      <c r="K27" s="10">
        <v>116000</v>
      </c>
    </row>
    <row r="28" spans="1:11" x14ac:dyDescent="0.2">
      <c r="A28" s="200" t="s">
        <v>247</v>
      </c>
      <c r="B28" s="201"/>
      <c r="C28" s="201"/>
      <c r="D28" s="201"/>
      <c r="E28" s="201"/>
      <c r="F28" s="201"/>
      <c r="G28" s="201"/>
      <c r="H28" s="201"/>
      <c r="I28" s="4">
        <v>20</v>
      </c>
      <c r="J28" s="9">
        <f>SUM(J23:J27)</f>
        <v>29946895</v>
      </c>
      <c r="K28" s="9">
        <f>SUM(K23:K27)</f>
        <v>29757793.98</v>
      </c>
    </row>
    <row r="29" spans="1:11" x14ac:dyDescent="0.2">
      <c r="A29" s="197" t="s">
        <v>248</v>
      </c>
      <c r="B29" s="198"/>
      <c r="C29" s="198"/>
      <c r="D29" s="198"/>
      <c r="E29" s="198"/>
      <c r="F29" s="198"/>
      <c r="G29" s="198"/>
      <c r="H29" s="198"/>
      <c r="I29" s="4">
        <v>21</v>
      </c>
      <c r="J29" s="10">
        <v>23032000</v>
      </c>
      <c r="K29" s="10">
        <v>25076000</v>
      </c>
    </row>
    <row r="30" spans="1:11" x14ac:dyDescent="0.2">
      <c r="A30" s="197" t="s">
        <v>249</v>
      </c>
      <c r="B30" s="198"/>
      <c r="C30" s="198"/>
      <c r="D30" s="198"/>
      <c r="E30" s="198"/>
      <c r="F30" s="198"/>
      <c r="G30" s="198"/>
      <c r="H30" s="198"/>
      <c r="I30" s="4">
        <v>22</v>
      </c>
      <c r="J30" s="10">
        <v>38107000</v>
      </c>
      <c r="K30" s="10">
        <v>34018383.420000002</v>
      </c>
    </row>
    <row r="31" spans="1:11" x14ac:dyDescent="0.2">
      <c r="A31" s="197" t="s">
        <v>250</v>
      </c>
      <c r="B31" s="198"/>
      <c r="C31" s="198"/>
      <c r="D31" s="198"/>
      <c r="E31" s="198"/>
      <c r="F31" s="198"/>
      <c r="G31" s="198"/>
      <c r="H31" s="198"/>
      <c r="I31" s="4">
        <v>23</v>
      </c>
      <c r="J31" s="10">
        <v>1858000</v>
      </c>
      <c r="K31" s="10">
        <v>3921412.8</v>
      </c>
    </row>
    <row r="32" spans="1:11" x14ac:dyDescent="0.2">
      <c r="A32" s="200" t="s">
        <v>251</v>
      </c>
      <c r="B32" s="201"/>
      <c r="C32" s="201"/>
      <c r="D32" s="201"/>
      <c r="E32" s="201"/>
      <c r="F32" s="201"/>
      <c r="G32" s="201"/>
      <c r="H32" s="201"/>
      <c r="I32" s="4">
        <v>24</v>
      </c>
      <c r="J32" s="9">
        <f>SUM(J29:J31)</f>
        <v>62997000</v>
      </c>
      <c r="K32" s="9">
        <f>SUM(K29:K31)</f>
        <v>63015796.219999999</v>
      </c>
    </row>
    <row r="33" spans="1:11" x14ac:dyDescent="0.2">
      <c r="A33" s="200" t="s">
        <v>252</v>
      </c>
      <c r="B33" s="201"/>
      <c r="C33" s="201"/>
      <c r="D33" s="201"/>
      <c r="E33" s="201"/>
      <c r="F33" s="201"/>
      <c r="G33" s="201"/>
      <c r="H33" s="201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200" t="s">
        <v>253</v>
      </c>
      <c r="B34" s="201"/>
      <c r="C34" s="201"/>
      <c r="D34" s="201"/>
      <c r="E34" s="201"/>
      <c r="F34" s="201"/>
      <c r="G34" s="201"/>
      <c r="H34" s="201"/>
      <c r="I34" s="4">
        <v>26</v>
      </c>
      <c r="J34" s="9">
        <f>IF(J32&gt;J28,J32-J28,0)</f>
        <v>33050105</v>
      </c>
      <c r="K34" s="9">
        <f>IF(K32&gt;K28,K32-K28,0)</f>
        <v>33258002.239999998</v>
      </c>
    </row>
    <row r="35" spans="1:11" x14ac:dyDescent="0.2">
      <c r="A35" s="265" t="s">
        <v>254</v>
      </c>
      <c r="B35" s="266"/>
      <c r="C35" s="266"/>
      <c r="D35" s="266"/>
      <c r="E35" s="266"/>
      <c r="F35" s="266"/>
      <c r="G35" s="266"/>
      <c r="H35" s="266"/>
      <c r="I35" s="267"/>
      <c r="J35" s="267"/>
      <c r="K35" s="268"/>
    </row>
    <row r="36" spans="1:11" x14ac:dyDescent="0.2">
      <c r="A36" s="197" t="s">
        <v>255</v>
      </c>
      <c r="B36" s="198"/>
      <c r="C36" s="198"/>
      <c r="D36" s="198"/>
      <c r="E36" s="198"/>
      <c r="F36" s="198"/>
      <c r="G36" s="198"/>
      <c r="H36" s="198"/>
      <c r="I36" s="4">
        <v>27</v>
      </c>
      <c r="J36" s="10">
        <v>0</v>
      </c>
      <c r="K36" s="10">
        <v>0</v>
      </c>
    </row>
    <row r="37" spans="1:11" x14ac:dyDescent="0.2">
      <c r="A37" s="197" t="s">
        <v>256</v>
      </c>
      <c r="B37" s="198"/>
      <c r="C37" s="198"/>
      <c r="D37" s="198"/>
      <c r="E37" s="198"/>
      <c r="F37" s="198"/>
      <c r="G37" s="198"/>
      <c r="H37" s="198"/>
      <c r="I37" s="4">
        <v>28</v>
      </c>
      <c r="J37" s="10">
        <v>193085000</v>
      </c>
      <c r="K37" s="10">
        <v>98398173</v>
      </c>
    </row>
    <row r="38" spans="1:11" x14ac:dyDescent="0.2">
      <c r="A38" s="197" t="s">
        <v>257</v>
      </c>
      <c r="B38" s="198"/>
      <c r="C38" s="198"/>
      <c r="D38" s="198"/>
      <c r="E38" s="198"/>
      <c r="F38" s="198"/>
      <c r="G38" s="198"/>
      <c r="H38" s="198"/>
      <c r="I38" s="4">
        <v>29</v>
      </c>
      <c r="J38" s="10">
        <v>0</v>
      </c>
      <c r="K38" s="10">
        <v>0</v>
      </c>
    </row>
    <row r="39" spans="1:11" x14ac:dyDescent="0.2">
      <c r="A39" s="200" t="s">
        <v>258</v>
      </c>
      <c r="B39" s="201"/>
      <c r="C39" s="201"/>
      <c r="D39" s="201"/>
      <c r="E39" s="201"/>
      <c r="F39" s="201"/>
      <c r="G39" s="201"/>
      <c r="H39" s="201"/>
      <c r="I39" s="4">
        <v>30</v>
      </c>
      <c r="J39" s="9">
        <f>SUM(J36:J38)</f>
        <v>193085000</v>
      </c>
      <c r="K39" s="9">
        <f>SUM(K36:K38)</f>
        <v>98398173</v>
      </c>
    </row>
    <row r="40" spans="1:11" x14ac:dyDescent="0.2">
      <c r="A40" s="197" t="s">
        <v>259</v>
      </c>
      <c r="B40" s="198"/>
      <c r="C40" s="198"/>
      <c r="D40" s="198"/>
      <c r="E40" s="198"/>
      <c r="F40" s="198"/>
      <c r="G40" s="198"/>
      <c r="H40" s="198"/>
      <c r="I40" s="4">
        <v>31</v>
      </c>
      <c r="J40" s="92">
        <v>168589723</v>
      </c>
      <c r="K40" s="10">
        <v>112602338.15000001</v>
      </c>
    </row>
    <row r="41" spans="1:11" x14ac:dyDescent="0.2">
      <c r="A41" s="197" t="s">
        <v>260</v>
      </c>
      <c r="B41" s="198"/>
      <c r="C41" s="198"/>
      <c r="D41" s="198"/>
      <c r="E41" s="198"/>
      <c r="F41" s="198"/>
      <c r="G41" s="198"/>
      <c r="H41" s="198"/>
      <c r="I41" s="4">
        <v>32</v>
      </c>
      <c r="J41" s="92">
        <v>0</v>
      </c>
      <c r="K41" s="92">
        <v>0</v>
      </c>
    </row>
    <row r="42" spans="1:11" x14ac:dyDescent="0.2">
      <c r="A42" s="197" t="s">
        <v>261</v>
      </c>
      <c r="B42" s="198"/>
      <c r="C42" s="198"/>
      <c r="D42" s="198"/>
      <c r="E42" s="198"/>
      <c r="F42" s="198"/>
      <c r="G42" s="198"/>
      <c r="H42" s="198"/>
      <c r="I42" s="4">
        <v>33</v>
      </c>
      <c r="J42" s="92">
        <v>830946</v>
      </c>
      <c r="K42" s="10">
        <v>433298.85</v>
      </c>
    </row>
    <row r="43" spans="1:11" x14ac:dyDescent="0.2">
      <c r="A43" s="197" t="s">
        <v>262</v>
      </c>
      <c r="B43" s="198"/>
      <c r="C43" s="198"/>
      <c r="D43" s="198"/>
      <c r="E43" s="198"/>
      <c r="F43" s="198"/>
      <c r="G43" s="198"/>
      <c r="H43" s="198"/>
      <c r="I43" s="4">
        <v>34</v>
      </c>
      <c r="J43" s="10">
        <v>0</v>
      </c>
      <c r="K43" s="10">
        <v>0</v>
      </c>
    </row>
    <row r="44" spans="1:11" x14ac:dyDescent="0.2">
      <c r="A44" s="197" t="s">
        <v>263</v>
      </c>
      <c r="B44" s="198"/>
      <c r="C44" s="198"/>
      <c r="D44" s="198"/>
      <c r="E44" s="198"/>
      <c r="F44" s="198"/>
      <c r="G44" s="198"/>
      <c r="H44" s="198"/>
      <c r="I44" s="4">
        <v>35</v>
      </c>
      <c r="J44" s="10">
        <v>0</v>
      </c>
      <c r="K44" s="10">
        <v>0</v>
      </c>
    </row>
    <row r="45" spans="1:11" x14ac:dyDescent="0.2">
      <c r="A45" s="200" t="s">
        <v>264</v>
      </c>
      <c r="B45" s="201"/>
      <c r="C45" s="201"/>
      <c r="D45" s="201"/>
      <c r="E45" s="201"/>
      <c r="F45" s="201"/>
      <c r="G45" s="201"/>
      <c r="H45" s="201"/>
      <c r="I45" s="4">
        <v>36</v>
      </c>
      <c r="J45" s="9">
        <f>SUM(J40:J44)</f>
        <v>169420669</v>
      </c>
      <c r="K45" s="9">
        <f>SUM(K40:K44)</f>
        <v>113035637</v>
      </c>
    </row>
    <row r="46" spans="1:11" x14ac:dyDescent="0.2">
      <c r="A46" s="200" t="s">
        <v>265</v>
      </c>
      <c r="B46" s="201"/>
      <c r="C46" s="201"/>
      <c r="D46" s="201"/>
      <c r="E46" s="201"/>
      <c r="F46" s="201"/>
      <c r="G46" s="201"/>
      <c r="H46" s="201"/>
      <c r="I46" s="4">
        <v>37</v>
      </c>
      <c r="J46" s="9">
        <f>IF(J39&gt;J45,J39-J45,0)</f>
        <v>23664331</v>
      </c>
      <c r="K46" s="9">
        <f>IF(K39&gt;K45,K39-K45,0)</f>
        <v>0</v>
      </c>
    </row>
    <row r="47" spans="1:11" x14ac:dyDescent="0.2">
      <c r="A47" s="200" t="s">
        <v>266</v>
      </c>
      <c r="B47" s="201"/>
      <c r="C47" s="201"/>
      <c r="D47" s="201"/>
      <c r="E47" s="201"/>
      <c r="F47" s="201"/>
      <c r="G47" s="201"/>
      <c r="H47" s="201"/>
      <c r="I47" s="4">
        <v>38</v>
      </c>
      <c r="J47" s="9">
        <f>IF(J45&gt;J39,J45-J39,0)</f>
        <v>0</v>
      </c>
      <c r="K47" s="9">
        <f>IF(K45&gt;K39,K45-K39,0)</f>
        <v>14637464</v>
      </c>
    </row>
    <row r="48" spans="1:11" x14ac:dyDescent="0.2">
      <c r="A48" s="197" t="s">
        <v>267</v>
      </c>
      <c r="B48" s="198"/>
      <c r="C48" s="198"/>
      <c r="D48" s="198"/>
      <c r="E48" s="198"/>
      <c r="F48" s="198"/>
      <c r="G48" s="198"/>
      <c r="H48" s="198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">
      <c r="A49" s="197" t="s">
        <v>268</v>
      </c>
      <c r="B49" s="198"/>
      <c r="C49" s="198"/>
      <c r="D49" s="198"/>
      <c r="E49" s="198"/>
      <c r="F49" s="198"/>
      <c r="G49" s="198"/>
      <c r="H49" s="198"/>
      <c r="I49" s="4">
        <v>40</v>
      </c>
      <c r="J49" s="9">
        <f>IF(J21-J20+J34-J33+J47-J46&gt;0,J21-J20+J34-J33+J47-J46,0)</f>
        <v>30113717</v>
      </c>
      <c r="K49" s="9">
        <f>IF(K21-K20+K34-K33+K47-K46&gt;0,K21-K20+K34-K33+K47-K46,0)</f>
        <v>88471432.239999995</v>
      </c>
    </row>
    <row r="50" spans="1:11" x14ac:dyDescent="0.2">
      <c r="A50" s="197" t="s">
        <v>269</v>
      </c>
      <c r="B50" s="198"/>
      <c r="C50" s="198"/>
      <c r="D50" s="198"/>
      <c r="E50" s="198"/>
      <c r="F50" s="198"/>
      <c r="G50" s="198"/>
      <c r="H50" s="198"/>
      <c r="I50" s="4">
        <v>41</v>
      </c>
      <c r="J50" s="10">
        <v>179461027.75999999</v>
      </c>
      <c r="K50" s="10">
        <v>220478018</v>
      </c>
    </row>
    <row r="51" spans="1:11" x14ac:dyDescent="0.2">
      <c r="A51" s="197" t="s">
        <v>270</v>
      </c>
      <c r="B51" s="198"/>
      <c r="C51" s="198"/>
      <c r="D51" s="198"/>
      <c r="E51" s="198"/>
      <c r="F51" s="198"/>
      <c r="G51" s="198"/>
      <c r="H51" s="198"/>
      <c r="I51" s="4">
        <v>42</v>
      </c>
      <c r="J51" s="10">
        <v>0</v>
      </c>
      <c r="K51" s="10">
        <v>0</v>
      </c>
    </row>
    <row r="52" spans="1:11" x14ac:dyDescent="0.2">
      <c r="A52" s="197" t="s">
        <v>271</v>
      </c>
      <c r="B52" s="198"/>
      <c r="C52" s="198"/>
      <c r="D52" s="198"/>
      <c r="E52" s="198"/>
      <c r="F52" s="198"/>
      <c r="G52" s="198"/>
      <c r="H52" s="198"/>
      <c r="I52" s="4">
        <v>43</v>
      </c>
      <c r="J52" s="10">
        <f>J49</f>
        <v>30113717</v>
      </c>
      <c r="K52" s="10">
        <f>K49</f>
        <v>88471432.239999995</v>
      </c>
    </row>
    <row r="53" spans="1:11" x14ac:dyDescent="0.2">
      <c r="A53" s="216" t="s">
        <v>272</v>
      </c>
      <c r="B53" s="217"/>
      <c r="C53" s="217"/>
      <c r="D53" s="217"/>
      <c r="E53" s="217"/>
      <c r="F53" s="217"/>
      <c r="G53" s="217"/>
      <c r="H53" s="217"/>
      <c r="I53" s="7">
        <v>44</v>
      </c>
      <c r="J53" s="12">
        <f>J50+J51-J52</f>
        <v>149347310.75999999</v>
      </c>
      <c r="K53" s="12">
        <f>K50+K51-K52</f>
        <v>132006585.76000001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9:K13 J23:K27 J29:K31 J15:K18 J50:K50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14:K14 J32:K34 J28:K28 J53:K53 J45:K49 J39:K3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topLeftCell="A10" zoomScale="110" zoomScaleNormal="110" zoomScaleSheetLayoutView="100" workbookViewId="0">
      <selection activeCell="A4" sqref="A4:I4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8" bestFit="1" customWidth="1"/>
    <col min="13" max="13" width="11.140625" style="88" bestFit="1" customWidth="1"/>
    <col min="14" max="18" width="9.140625" style="88"/>
    <col min="19" max="19" width="9.140625" style="114"/>
    <col min="20" max="16384" width="9.140625" style="71"/>
  </cols>
  <sheetData>
    <row r="1" spans="1:19" ht="15" customHeight="1" x14ac:dyDescent="0.2">
      <c r="A1" s="283" t="s">
        <v>273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115"/>
    </row>
    <row r="2" spans="1:19" x14ac:dyDescent="0.2">
      <c r="A2" s="291" t="s">
        <v>324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116"/>
    </row>
    <row r="3" spans="1:19" ht="7.5" customHeight="1" x14ac:dyDescent="0.2">
      <c r="A3" s="69"/>
      <c r="B3" s="70"/>
      <c r="C3" s="87"/>
      <c r="D3" s="99"/>
      <c r="E3" s="100"/>
      <c r="F3" s="87"/>
      <c r="G3" s="100"/>
      <c r="H3" s="101"/>
      <c r="I3" s="70"/>
      <c r="J3" s="70"/>
      <c r="K3" s="70"/>
      <c r="L3" s="116"/>
    </row>
    <row r="4" spans="1:19" customFormat="1" ht="14.25" customHeight="1" x14ac:dyDescent="0.2">
      <c r="A4" s="230" t="s">
        <v>310</v>
      </c>
      <c r="B4" s="231"/>
      <c r="C4" s="231"/>
      <c r="D4" s="231"/>
      <c r="E4" s="231"/>
      <c r="F4" s="231"/>
      <c r="G4" s="231"/>
      <c r="H4" s="231"/>
      <c r="I4" s="231"/>
      <c r="J4" s="231"/>
      <c r="K4" s="232"/>
      <c r="L4" s="88"/>
      <c r="M4" s="88"/>
      <c r="N4" s="88"/>
      <c r="O4" s="88"/>
      <c r="P4" s="88"/>
      <c r="Q4" s="88"/>
      <c r="R4" s="88"/>
      <c r="S4" s="114"/>
    </row>
    <row r="5" spans="1:19" ht="31.5" customHeight="1" thickBot="1" x14ac:dyDescent="0.25">
      <c r="A5" s="289" t="s">
        <v>57</v>
      </c>
      <c r="B5" s="289"/>
      <c r="C5" s="289"/>
      <c r="D5" s="289"/>
      <c r="E5" s="289"/>
      <c r="F5" s="289"/>
      <c r="G5" s="289"/>
      <c r="H5" s="289"/>
      <c r="I5" s="72" t="s">
        <v>58</v>
      </c>
      <c r="J5" s="83" t="s">
        <v>165</v>
      </c>
      <c r="K5" s="83" t="s">
        <v>166</v>
      </c>
    </row>
    <row r="6" spans="1:19" x14ac:dyDescent="0.2">
      <c r="A6" s="290">
        <v>1</v>
      </c>
      <c r="B6" s="290"/>
      <c r="C6" s="290"/>
      <c r="D6" s="290"/>
      <c r="E6" s="290"/>
      <c r="F6" s="290"/>
      <c r="G6" s="290"/>
      <c r="H6" s="290"/>
      <c r="I6" s="73">
        <v>2</v>
      </c>
      <c r="J6" s="68" t="s">
        <v>3</v>
      </c>
      <c r="K6" s="68" t="s">
        <v>4</v>
      </c>
    </row>
    <row r="7" spans="1:19" x14ac:dyDescent="0.2">
      <c r="A7" s="275" t="s">
        <v>274</v>
      </c>
      <c r="B7" s="276"/>
      <c r="C7" s="276"/>
      <c r="D7" s="276"/>
      <c r="E7" s="276"/>
      <c r="F7" s="276"/>
      <c r="G7" s="276"/>
      <c r="H7" s="276"/>
      <c r="I7" s="74">
        <v>1</v>
      </c>
      <c r="J7" s="8">
        <v>1084000600</v>
      </c>
      <c r="K7" s="8">
        <v>1084000600</v>
      </c>
    </row>
    <row r="8" spans="1:19" x14ac:dyDescent="0.2">
      <c r="A8" s="275" t="s">
        <v>275</v>
      </c>
      <c r="B8" s="276"/>
      <c r="C8" s="276"/>
      <c r="D8" s="276"/>
      <c r="E8" s="276"/>
      <c r="F8" s="276"/>
      <c r="G8" s="276"/>
      <c r="H8" s="276"/>
      <c r="I8" s="74">
        <v>2</v>
      </c>
      <c r="J8" s="10">
        <v>47151429</v>
      </c>
      <c r="K8" s="10">
        <v>47151429</v>
      </c>
    </row>
    <row r="9" spans="1:19" x14ac:dyDescent="0.2">
      <c r="A9" s="275" t="s">
        <v>276</v>
      </c>
      <c r="B9" s="276"/>
      <c r="C9" s="276"/>
      <c r="D9" s="276"/>
      <c r="E9" s="276"/>
      <c r="F9" s="276"/>
      <c r="G9" s="276"/>
      <c r="H9" s="276"/>
      <c r="I9" s="74">
        <v>3</v>
      </c>
      <c r="J9" s="92">
        <v>399937326</v>
      </c>
      <c r="K9" s="92">
        <f>399937326+3932781</f>
        <v>403870107</v>
      </c>
    </row>
    <row r="10" spans="1:19" x14ac:dyDescent="0.2">
      <c r="A10" s="275" t="s">
        <v>277</v>
      </c>
      <c r="B10" s="276"/>
      <c r="C10" s="276"/>
      <c r="D10" s="276"/>
      <c r="E10" s="276"/>
      <c r="F10" s="276"/>
      <c r="G10" s="276"/>
      <c r="H10" s="276"/>
      <c r="I10" s="74">
        <v>4</v>
      </c>
      <c r="J10" s="10">
        <v>125109101</v>
      </c>
      <c r="K10" s="10">
        <f>J10+J11</f>
        <v>217568436</v>
      </c>
    </row>
    <row r="11" spans="1:19" x14ac:dyDescent="0.2">
      <c r="A11" s="275" t="s">
        <v>278</v>
      </c>
      <c r="B11" s="276"/>
      <c r="C11" s="276"/>
      <c r="D11" s="276"/>
      <c r="E11" s="276"/>
      <c r="F11" s="276"/>
      <c r="G11" s="276"/>
      <c r="H11" s="276"/>
      <c r="I11" s="74">
        <v>5</v>
      </c>
      <c r="J11" s="10">
        <v>92459335</v>
      </c>
      <c r="K11" s="10">
        <f>[1]rdg!M54</f>
        <v>59845833</v>
      </c>
    </row>
    <row r="12" spans="1:19" x14ac:dyDescent="0.2">
      <c r="A12" s="275" t="s">
        <v>279</v>
      </c>
      <c r="B12" s="276"/>
      <c r="C12" s="276"/>
      <c r="D12" s="276"/>
      <c r="E12" s="276"/>
      <c r="F12" s="276"/>
      <c r="G12" s="276"/>
      <c r="H12" s="276"/>
      <c r="I12" s="74">
        <v>6</v>
      </c>
      <c r="J12" s="10">
        <v>0</v>
      </c>
      <c r="K12" s="10">
        <v>0</v>
      </c>
    </row>
    <row r="13" spans="1:19" x14ac:dyDescent="0.2">
      <c r="A13" s="275" t="s">
        <v>280</v>
      </c>
      <c r="B13" s="276"/>
      <c r="C13" s="276"/>
      <c r="D13" s="276"/>
      <c r="E13" s="276"/>
      <c r="F13" s="276"/>
      <c r="G13" s="276"/>
      <c r="H13" s="276"/>
      <c r="I13" s="74">
        <v>7</v>
      </c>
      <c r="J13" s="10">
        <v>0</v>
      </c>
      <c r="K13" s="10">
        <v>0</v>
      </c>
    </row>
    <row r="14" spans="1:19" x14ac:dyDescent="0.2">
      <c r="A14" s="275" t="s">
        <v>281</v>
      </c>
      <c r="B14" s="276"/>
      <c r="C14" s="276"/>
      <c r="D14" s="276"/>
      <c r="E14" s="276"/>
      <c r="F14" s="276"/>
      <c r="G14" s="276"/>
      <c r="H14" s="276"/>
      <c r="I14" s="74">
        <v>8</v>
      </c>
      <c r="J14" s="10">
        <v>0</v>
      </c>
      <c r="K14" s="10">
        <v>0</v>
      </c>
    </row>
    <row r="15" spans="1:19" x14ac:dyDescent="0.2">
      <c r="A15" s="275" t="s">
        <v>282</v>
      </c>
      <c r="B15" s="276"/>
      <c r="C15" s="276"/>
      <c r="D15" s="276"/>
      <c r="E15" s="276"/>
      <c r="F15" s="276"/>
      <c r="G15" s="276"/>
      <c r="H15" s="276"/>
      <c r="I15" s="74">
        <v>9</v>
      </c>
      <c r="J15" s="10">
        <v>36605367</v>
      </c>
      <c r="K15" s="10">
        <v>51982637</v>
      </c>
    </row>
    <row r="16" spans="1:19" x14ac:dyDescent="0.2">
      <c r="A16" s="281" t="s">
        <v>283</v>
      </c>
      <c r="B16" s="282"/>
      <c r="C16" s="282"/>
      <c r="D16" s="282"/>
      <c r="E16" s="282"/>
      <c r="F16" s="282"/>
      <c r="G16" s="282"/>
      <c r="H16" s="282"/>
      <c r="I16" s="74">
        <v>10</v>
      </c>
      <c r="J16" s="9">
        <f>SUM(J7:J15)</f>
        <v>1785263158</v>
      </c>
      <c r="K16" s="9">
        <f>SUM(K7:K15)</f>
        <v>1864419042</v>
      </c>
    </row>
    <row r="17" spans="1:11" x14ac:dyDescent="0.2">
      <c r="A17" s="275" t="s">
        <v>284</v>
      </c>
      <c r="B17" s="276"/>
      <c r="C17" s="276"/>
      <c r="D17" s="276"/>
      <c r="E17" s="276"/>
      <c r="F17" s="276"/>
      <c r="G17" s="276"/>
      <c r="H17" s="276"/>
      <c r="I17" s="74">
        <v>11</v>
      </c>
      <c r="J17" s="10">
        <f>-2289693.46-2000</f>
        <v>-2291693.46</v>
      </c>
      <c r="K17" s="10">
        <f>3932780-60014</f>
        <v>3872766</v>
      </c>
    </row>
    <row r="18" spans="1:11" x14ac:dyDescent="0.2">
      <c r="A18" s="275" t="s">
        <v>285</v>
      </c>
      <c r="B18" s="276"/>
      <c r="C18" s="276"/>
      <c r="D18" s="276"/>
      <c r="E18" s="276"/>
      <c r="F18" s="276"/>
      <c r="G18" s="276"/>
      <c r="H18" s="276"/>
      <c r="I18" s="74">
        <v>12</v>
      </c>
      <c r="J18" s="10">
        <v>0</v>
      </c>
      <c r="K18" s="10">
        <v>0</v>
      </c>
    </row>
    <row r="19" spans="1:11" x14ac:dyDescent="0.2">
      <c r="A19" s="275" t="s">
        <v>286</v>
      </c>
      <c r="B19" s="276"/>
      <c r="C19" s="276"/>
      <c r="D19" s="276"/>
      <c r="E19" s="276"/>
      <c r="F19" s="276"/>
      <c r="G19" s="276"/>
      <c r="H19" s="276"/>
      <c r="I19" s="74">
        <v>13</v>
      </c>
      <c r="J19" s="10">
        <v>0</v>
      </c>
      <c r="K19" s="10">
        <v>0</v>
      </c>
    </row>
    <row r="20" spans="1:11" x14ac:dyDescent="0.2">
      <c r="A20" s="275" t="s">
        <v>287</v>
      </c>
      <c r="B20" s="276"/>
      <c r="C20" s="276"/>
      <c r="D20" s="276"/>
      <c r="E20" s="276"/>
      <c r="F20" s="276"/>
      <c r="G20" s="276"/>
      <c r="H20" s="276"/>
      <c r="I20" s="74">
        <v>14</v>
      </c>
      <c r="J20" s="10">
        <v>0</v>
      </c>
      <c r="K20" s="10">
        <v>0</v>
      </c>
    </row>
    <row r="21" spans="1:11" x14ac:dyDescent="0.2">
      <c r="A21" s="275" t="s">
        <v>288</v>
      </c>
      <c r="B21" s="276"/>
      <c r="C21" s="276"/>
      <c r="D21" s="276"/>
      <c r="E21" s="276"/>
      <c r="F21" s="276"/>
      <c r="G21" s="276"/>
      <c r="H21" s="276"/>
      <c r="I21" s="74">
        <v>15</v>
      </c>
      <c r="J21" s="10">
        <v>0</v>
      </c>
      <c r="K21" s="10">
        <v>0</v>
      </c>
    </row>
    <row r="22" spans="1:11" x14ac:dyDescent="0.2">
      <c r="A22" s="275" t="s">
        <v>289</v>
      </c>
      <c r="B22" s="276"/>
      <c r="C22" s="276"/>
      <c r="D22" s="276"/>
      <c r="E22" s="276"/>
      <c r="F22" s="276"/>
      <c r="G22" s="276"/>
      <c r="H22" s="276"/>
      <c r="I22" s="74">
        <v>16</v>
      </c>
      <c r="J22" s="10">
        <f>96164715+2000</f>
        <v>96166715</v>
      </c>
      <c r="K22" s="10">
        <f>75223104+60014</f>
        <v>75283118</v>
      </c>
    </row>
    <row r="23" spans="1:11" x14ac:dyDescent="0.2">
      <c r="A23" s="281" t="s">
        <v>290</v>
      </c>
      <c r="B23" s="282"/>
      <c r="C23" s="282"/>
      <c r="D23" s="282"/>
      <c r="E23" s="282"/>
      <c r="F23" s="282"/>
      <c r="G23" s="282"/>
      <c r="H23" s="282"/>
      <c r="I23" s="74">
        <v>17</v>
      </c>
      <c r="J23" s="12">
        <f>SUM(J17:J22)</f>
        <v>93875021.540000007</v>
      </c>
      <c r="K23" s="12">
        <f>SUM(K17:K22)</f>
        <v>79155884</v>
      </c>
    </row>
    <row r="24" spans="1:11" x14ac:dyDescent="0.2">
      <c r="A24" s="285"/>
      <c r="B24" s="286"/>
      <c r="C24" s="286"/>
      <c r="D24" s="286"/>
      <c r="E24" s="286"/>
      <c r="F24" s="286"/>
      <c r="G24" s="286"/>
      <c r="H24" s="286"/>
      <c r="I24" s="287"/>
      <c r="J24" s="287"/>
      <c r="K24" s="288"/>
    </row>
    <row r="25" spans="1:11" x14ac:dyDescent="0.2">
      <c r="A25" s="277" t="s">
        <v>291</v>
      </c>
      <c r="B25" s="278"/>
      <c r="C25" s="278"/>
      <c r="D25" s="278"/>
      <c r="E25" s="278"/>
      <c r="F25" s="278"/>
      <c r="G25" s="278"/>
      <c r="H25" s="278"/>
      <c r="I25" s="75">
        <v>18</v>
      </c>
      <c r="J25" s="106">
        <f>J23-J26</f>
        <v>91309503.540000007</v>
      </c>
      <c r="K25" s="8">
        <f>K23-K26</f>
        <v>63778613</v>
      </c>
    </row>
    <row r="26" spans="1:11" ht="17.25" customHeight="1" x14ac:dyDescent="0.2">
      <c r="A26" s="279" t="s">
        <v>292</v>
      </c>
      <c r="B26" s="280"/>
      <c r="C26" s="280"/>
      <c r="D26" s="280"/>
      <c r="E26" s="280"/>
      <c r="F26" s="280"/>
      <c r="G26" s="280"/>
      <c r="H26" s="280"/>
      <c r="I26" s="76">
        <v>19</v>
      </c>
      <c r="J26" s="12">
        <v>2565518</v>
      </c>
      <c r="K26" s="12">
        <v>15377271</v>
      </c>
    </row>
    <row r="27" spans="1:11" ht="30" customHeight="1" x14ac:dyDescent="0.2">
      <c r="A27" s="273"/>
      <c r="B27" s="274"/>
      <c r="C27" s="274"/>
      <c r="D27" s="274"/>
      <c r="E27" s="274"/>
      <c r="F27" s="274"/>
      <c r="G27" s="274"/>
      <c r="H27" s="274"/>
      <c r="I27" s="274"/>
      <c r="J27" s="274"/>
      <c r="K27" s="274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4" sqref="A4:I4"/>
    </sheetView>
  </sheetViews>
  <sheetFormatPr defaultRowHeight="12.75" x14ac:dyDescent="0.2"/>
  <cols>
    <col min="1" max="1" width="76.140625" style="71" customWidth="1"/>
    <col min="2" max="16384" width="9.140625" style="71"/>
  </cols>
  <sheetData>
    <row r="1" spans="1:10" x14ac:dyDescent="0.2">
      <c r="A1" s="123"/>
      <c r="B1" s="124"/>
      <c r="C1" s="124"/>
      <c r="D1" s="124"/>
      <c r="E1" s="124"/>
      <c r="F1" s="124"/>
      <c r="G1" s="124"/>
      <c r="H1" s="124"/>
      <c r="I1" s="124"/>
      <c r="J1" s="124"/>
    </row>
    <row r="2" spans="1:10" ht="15.75" x14ac:dyDescent="0.25">
      <c r="A2" s="132" t="s">
        <v>309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">
      <c r="A3" s="125"/>
      <c r="B3" s="126"/>
      <c r="C3" s="126"/>
      <c r="D3" s="126"/>
      <c r="E3" s="126"/>
      <c r="F3" s="126"/>
      <c r="G3" s="126"/>
      <c r="H3" s="126"/>
      <c r="I3" s="126"/>
      <c r="J3" s="126"/>
    </row>
    <row r="4" spans="1:10" ht="31.5" customHeight="1" x14ac:dyDescent="0.2">
      <c r="A4" s="133" t="s">
        <v>325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ht="12.75" customHeight="1" x14ac:dyDescent="0.2">
      <c r="A5" s="119"/>
      <c r="B5" s="118"/>
      <c r="C5" s="118"/>
      <c r="D5" s="118"/>
      <c r="E5" s="118"/>
      <c r="F5" s="118"/>
      <c r="G5" s="118"/>
      <c r="H5" s="118"/>
      <c r="I5" s="118"/>
      <c r="J5" s="118"/>
    </row>
    <row r="6" spans="1:10" x14ac:dyDescent="0.2">
      <c r="A6" s="292"/>
      <c r="B6" s="292"/>
      <c r="C6" s="292"/>
      <c r="D6" s="292"/>
      <c r="E6" s="292"/>
      <c r="F6" s="292"/>
      <c r="G6" s="292"/>
      <c r="H6" s="292"/>
      <c r="I6" s="292"/>
      <c r="J6" s="292"/>
    </row>
    <row r="7" spans="1:10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</row>
    <row r="8" spans="1:10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</row>
    <row r="9" spans="1:10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</row>
    <row r="10" spans="1:10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x14ac:dyDescent="0.2">
      <c r="A13" s="127"/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ht="18.75" customHeight="1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 x14ac:dyDescent="0.2">
      <c r="A15" s="127"/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 x14ac:dyDescent="0.2">
      <c r="A16" s="127"/>
      <c r="B16" s="127"/>
      <c r="C16" s="127"/>
      <c r="D16" s="127"/>
      <c r="E16" s="127"/>
      <c r="F16" s="127"/>
      <c r="G16" s="127"/>
      <c r="H16" s="127"/>
      <c r="I16" s="127"/>
      <c r="J16" s="127"/>
    </row>
    <row r="17" spans="1:10" x14ac:dyDescent="0.2">
      <c r="A17" s="127"/>
      <c r="B17" s="127"/>
      <c r="C17" s="127"/>
      <c r="D17" s="127"/>
      <c r="E17" s="127"/>
      <c r="F17" s="127"/>
      <c r="G17" s="127"/>
      <c r="H17" s="127"/>
      <c r="I17" s="127"/>
      <c r="J17" s="127"/>
    </row>
    <row r="18" spans="1:10" x14ac:dyDescent="0.2">
      <c r="A18" s="127"/>
      <c r="B18" s="127"/>
      <c r="C18" s="127"/>
      <c r="D18" s="127"/>
      <c r="E18" s="127"/>
      <c r="F18" s="127"/>
      <c r="G18" s="127"/>
      <c r="H18" s="127"/>
      <c r="I18" s="127"/>
      <c r="J18" s="127"/>
    </row>
    <row r="19" spans="1:10" ht="6.75" customHeight="1" x14ac:dyDescent="0.2">
      <c r="A19" s="127"/>
      <c r="B19" s="127"/>
      <c r="C19" s="127"/>
      <c r="D19" s="127"/>
      <c r="E19" s="127"/>
      <c r="F19" s="127"/>
      <c r="G19" s="127"/>
      <c r="H19" s="127"/>
      <c r="I19" s="127"/>
      <c r="J19" s="127"/>
    </row>
    <row r="20" spans="1:10" ht="7.5" customHeight="1" x14ac:dyDescent="0.2">
      <c r="A20" s="127"/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 x14ac:dyDescent="0.2">
      <c r="A21" s="127"/>
      <c r="B21" s="127"/>
      <c r="C21" s="127"/>
      <c r="D21" s="127"/>
      <c r="E21" s="127"/>
      <c r="F21" s="127"/>
      <c r="G21" s="127"/>
      <c r="H21" s="127"/>
      <c r="I21" s="128"/>
      <c r="J21" s="127"/>
    </row>
    <row r="22" spans="1:10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</row>
    <row r="23" spans="1:10" x14ac:dyDescent="0.2">
      <c r="A23" s="127"/>
      <c r="B23" s="127"/>
      <c r="C23" s="127"/>
      <c r="D23" s="127"/>
      <c r="E23" s="127"/>
      <c r="F23" s="127"/>
      <c r="G23" s="127"/>
      <c r="H23" s="127"/>
      <c r="I23" s="127"/>
      <c r="J23" s="127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2015-04-28T07:00:34Z</cp:lastPrinted>
  <dcterms:created xsi:type="dcterms:W3CDTF">2008-10-17T11:51:54Z</dcterms:created>
  <dcterms:modified xsi:type="dcterms:W3CDTF">2015-04-28T07:18:06Z</dcterms:modified>
</cp:coreProperties>
</file>