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latinovic\Downloads\"/>
    </mc:Choice>
  </mc:AlternateContent>
  <bookViews>
    <workbookView xWindow="0" yWindow="0" windowWidth="20490" windowHeight="7755" activeTab="2"/>
  </bookViews>
  <sheets>
    <sheet name="TehUpute" sheetId="8" r:id="rId1"/>
    <sheet name="Upute" sheetId="7" r:id="rId2"/>
    <sheet name="RefStr" sheetId="1" r:id="rId3"/>
    <sheet name="Tablica_A" sheetId="2" r:id="rId4"/>
    <sheet name="Fintab" sheetId="11" r:id="rId5"/>
    <sheet name="Tablica_F" sheetId="5" r:id="rId6"/>
    <sheet name="Kontrole" sheetId="10" r:id="rId7"/>
    <sheet name="Skriveni" sheetId="6" state="hidden" r:id="rId8"/>
  </sheets>
  <definedNames>
    <definedName name="_xlnm.Print_Area" localSheetId="4">Fintab!$1:$141</definedName>
    <definedName name="_xlnm.Print_Area" localSheetId="2">RefStr!$1:$49</definedName>
    <definedName name="_xlnm.Print_Area" localSheetId="3">Tablica_A!$1:$201</definedName>
    <definedName name="_xlnm.Print_Area" localSheetId="5">Tablica_F!$A$1:$U$34</definedName>
  </definedNames>
  <calcPr calcId="152511" fullCalcOnLoad="1"/>
</workbook>
</file>

<file path=xl/calcChain.xml><?xml version="1.0" encoding="utf-8"?>
<calcChain xmlns="http://schemas.openxmlformats.org/spreadsheetml/2006/main">
  <c r="G18" i="11" l="1"/>
  <c r="J67" i="11"/>
  <c r="J62" i="11" s="1"/>
  <c r="J72" i="11" s="1"/>
  <c r="J65" i="11"/>
  <c r="J127" i="11"/>
  <c r="J128" i="11"/>
  <c r="J129" i="11"/>
  <c r="E84" i="6" s="1"/>
  <c r="J130" i="11"/>
  <c r="J131" i="11"/>
  <c r="J132" i="11"/>
  <c r="J133" i="11"/>
  <c r="E88" i="6" s="1"/>
  <c r="G134" i="11"/>
  <c r="H134" i="11"/>
  <c r="J134" i="11" s="1"/>
  <c r="E89" i="6" s="1"/>
  <c r="I134" i="11"/>
  <c r="J135" i="11"/>
  <c r="J136" i="11"/>
  <c r="J137" i="11"/>
  <c r="J138" i="11"/>
  <c r="E93" i="6" s="1"/>
  <c r="J139" i="11"/>
  <c r="J140" i="11"/>
  <c r="G141" i="11"/>
  <c r="H141" i="11"/>
  <c r="C96" i="6" s="1"/>
  <c r="I141" i="11"/>
  <c r="I87" i="11"/>
  <c r="I102" i="11"/>
  <c r="I116" i="11" s="1"/>
  <c r="I118" i="11" s="1"/>
  <c r="D81" i="6" s="1"/>
  <c r="I110" i="11"/>
  <c r="G87" i="11"/>
  <c r="G102" i="11"/>
  <c r="G110" i="11"/>
  <c r="J51" i="11"/>
  <c r="J55" i="11"/>
  <c r="J59" i="11" s="1"/>
  <c r="J68" i="11"/>
  <c r="I51" i="11"/>
  <c r="D32" i="6" s="1"/>
  <c r="I55" i="11"/>
  <c r="I62" i="11"/>
  <c r="I68" i="11"/>
  <c r="H51" i="11"/>
  <c r="H59" i="11" s="1"/>
  <c r="C40" i="6" s="1"/>
  <c r="H55" i="11"/>
  <c r="H62" i="11"/>
  <c r="H68" i="11"/>
  <c r="H72" i="11"/>
  <c r="C52" i="6" s="1"/>
  <c r="G51" i="11"/>
  <c r="B32" i="6" s="1"/>
  <c r="G55" i="11"/>
  <c r="G59" i="11"/>
  <c r="B40" i="6" s="1"/>
  <c r="G62" i="11"/>
  <c r="G68" i="11"/>
  <c r="B48" i="6" s="1"/>
  <c r="I25" i="11"/>
  <c r="I32" i="11"/>
  <c r="I37" i="11" s="1"/>
  <c r="G25" i="11"/>
  <c r="B18" i="6" s="1"/>
  <c r="G32" i="11"/>
  <c r="G37" i="11"/>
  <c r="B30" i="6" s="1"/>
  <c r="I10" i="11"/>
  <c r="I23" i="11" s="1"/>
  <c r="I33" i="1" s="1"/>
  <c r="I15" i="11"/>
  <c r="G10" i="11"/>
  <c r="B4" i="6" s="1"/>
  <c r="G15" i="11"/>
  <c r="G23" i="11"/>
  <c r="J122" i="11"/>
  <c r="D122" i="11"/>
  <c r="D120" i="11"/>
  <c r="J82" i="11"/>
  <c r="D82" i="11"/>
  <c r="D80" i="11"/>
  <c r="J44" i="11"/>
  <c r="D44" i="11"/>
  <c r="D42" i="11"/>
  <c r="J3" i="11"/>
  <c r="D3" i="11"/>
  <c r="D1" i="11"/>
  <c r="C18" i="10"/>
  <c r="D13" i="10"/>
  <c r="E13" i="10"/>
  <c r="F13" i="10"/>
  <c r="G13" i="10"/>
  <c r="H13" i="10"/>
  <c r="I13" i="10"/>
  <c r="J13" i="10"/>
  <c r="K13" i="10"/>
  <c r="L13" i="10"/>
  <c r="M13" i="10"/>
  <c r="N13" i="10"/>
  <c r="D3" i="10"/>
  <c r="F3" i="10" s="1"/>
  <c r="C3" i="10" s="1"/>
  <c r="A3" i="10" s="1"/>
  <c r="E3" i="10"/>
  <c r="C4" i="10"/>
  <c r="A4" i="10"/>
  <c r="C5" i="10"/>
  <c r="A5" i="10"/>
  <c r="C6" i="10"/>
  <c r="A6" i="10"/>
  <c r="D7" i="10"/>
  <c r="E7" i="10"/>
  <c r="F7" i="10"/>
  <c r="G7" i="10"/>
  <c r="H7" i="10"/>
  <c r="I7" i="10"/>
  <c r="J7" i="10"/>
  <c r="K7" i="10"/>
  <c r="L7" i="10"/>
  <c r="M7" i="10"/>
  <c r="N7" i="10"/>
  <c r="C7" i="10"/>
  <c r="A7" i="10" s="1"/>
  <c r="D8" i="10"/>
  <c r="E8" i="10"/>
  <c r="F8" i="10"/>
  <c r="G8" i="10"/>
  <c r="H8" i="10"/>
  <c r="I8" i="10"/>
  <c r="J8" i="10"/>
  <c r="K8" i="10"/>
  <c r="L8" i="10"/>
  <c r="M8" i="10"/>
  <c r="N8" i="10"/>
  <c r="O8" i="10"/>
  <c r="P8" i="10"/>
  <c r="Q8" i="10"/>
  <c r="R8" i="10"/>
  <c r="S8" i="10"/>
  <c r="T8" i="10"/>
  <c r="U8" i="10"/>
  <c r="V8" i="10"/>
  <c r="W8" i="10"/>
  <c r="X8" i="10"/>
  <c r="Y8" i="10"/>
  <c r="Z8" i="10"/>
  <c r="AA8" i="10"/>
  <c r="AB8" i="10"/>
  <c r="D9" i="10"/>
  <c r="E9" i="10"/>
  <c r="F9" i="10"/>
  <c r="G9" i="10"/>
  <c r="H9" i="10"/>
  <c r="I9" i="10"/>
  <c r="C9" i="10" s="1"/>
  <c r="A9" i="10" s="1"/>
  <c r="J9" i="10"/>
  <c r="K9" i="10"/>
  <c r="L9" i="10"/>
  <c r="M9" i="10"/>
  <c r="N9" i="10"/>
  <c r="O9" i="10"/>
  <c r="P9" i="10"/>
  <c r="Q9" i="10"/>
  <c r="R9" i="10"/>
  <c r="C10" i="10"/>
  <c r="A10" i="10" s="1"/>
  <c r="D11" i="10"/>
  <c r="C11" i="10" s="1"/>
  <c r="A11" i="10" s="1"/>
  <c r="E11" i="10"/>
  <c r="F11" i="10"/>
  <c r="G11" i="10"/>
  <c r="H11" i="10"/>
  <c r="I11" i="10"/>
  <c r="J11" i="10"/>
  <c r="K11" i="10"/>
  <c r="L11" i="10"/>
  <c r="M11" i="10"/>
  <c r="C12" i="10"/>
  <c r="A12" i="10" s="1"/>
  <c r="C14" i="10"/>
  <c r="A14" i="10"/>
  <c r="D15" i="10"/>
  <c r="E15" i="10"/>
  <c r="F15" i="10"/>
  <c r="G15" i="10"/>
  <c r="H15" i="10"/>
  <c r="I15" i="10"/>
  <c r="J15" i="10"/>
  <c r="K15" i="10"/>
  <c r="L15" i="10"/>
  <c r="M15" i="10"/>
  <c r="N15" i="10"/>
  <c r="O15" i="10"/>
  <c r="P15" i="10"/>
  <c r="Q15" i="10"/>
  <c r="R15" i="10"/>
  <c r="S15" i="10"/>
  <c r="T15" i="10"/>
  <c r="U15" i="10"/>
  <c r="D16" i="10"/>
  <c r="E16" i="10"/>
  <c r="F16" i="10"/>
  <c r="G16" i="10"/>
  <c r="H16" i="10"/>
  <c r="I16" i="10"/>
  <c r="J16" i="10"/>
  <c r="K16" i="10"/>
  <c r="L16" i="10"/>
  <c r="M16" i="10"/>
  <c r="N16" i="10"/>
  <c r="O16" i="10"/>
  <c r="P16" i="10"/>
  <c r="Q16" i="10"/>
  <c r="R16" i="10"/>
  <c r="S16" i="10"/>
  <c r="D17" i="10"/>
  <c r="E17" i="10"/>
  <c r="C17" i="10" s="1"/>
  <c r="A17" i="10" s="1"/>
  <c r="F17" i="10"/>
  <c r="A18" i="10"/>
  <c r="D19" i="10"/>
  <c r="E19" i="10"/>
  <c r="F19" i="10"/>
  <c r="G19" i="10"/>
  <c r="H19" i="10"/>
  <c r="I19" i="10"/>
  <c r="D20" i="10"/>
  <c r="E20" i="10"/>
  <c r="F20" i="10"/>
  <c r="G20" i="10"/>
  <c r="H20" i="10"/>
  <c r="C20" i="10"/>
  <c r="A20" i="10" s="1"/>
  <c r="C21" i="10"/>
  <c r="A21" i="10" s="1"/>
  <c r="D22" i="10"/>
  <c r="E22" i="10"/>
  <c r="F22" i="10"/>
  <c r="G22" i="10"/>
  <c r="H22" i="10"/>
  <c r="I22" i="10"/>
  <c r="J22" i="10"/>
  <c r="K22" i="10"/>
  <c r="L22" i="10"/>
  <c r="D23" i="10"/>
  <c r="E23" i="10"/>
  <c r="F23" i="10"/>
  <c r="C23" i="10"/>
  <c r="A23" i="10" s="1"/>
  <c r="C24" i="10"/>
  <c r="A24" i="10" s="1"/>
  <c r="C25" i="10"/>
  <c r="A25" i="10" s="1"/>
  <c r="C27" i="10"/>
  <c r="A27" i="10"/>
  <c r="C2" i="10"/>
  <c r="A2" i="10"/>
  <c r="G38" i="1"/>
  <c r="G37" i="1"/>
  <c r="G36" i="1"/>
  <c r="K23" i="1"/>
  <c r="E31" i="1"/>
  <c r="G8" i="1"/>
  <c r="O30" i="1"/>
  <c r="M30" i="1"/>
  <c r="K30" i="1"/>
  <c r="I30" i="1"/>
  <c r="G30" i="1"/>
  <c r="E30" i="1"/>
  <c r="E29" i="1"/>
  <c r="K29" i="1"/>
  <c r="I29" i="1"/>
  <c r="G29" i="1"/>
  <c r="M28" i="1"/>
  <c r="K28" i="1"/>
  <c r="I28" i="1"/>
  <c r="G28" i="1"/>
  <c r="M27" i="1"/>
  <c r="K27" i="1"/>
  <c r="I27" i="1"/>
  <c r="G27" i="1"/>
  <c r="E26" i="1"/>
  <c r="E25" i="1"/>
  <c r="E24" i="1"/>
  <c r="S23" i="1"/>
  <c r="C23" i="1"/>
  <c r="U22" i="1"/>
  <c r="U21" i="1"/>
  <c r="S22" i="1"/>
  <c r="S21" i="1"/>
  <c r="Q22" i="1"/>
  <c r="Q21" i="1"/>
  <c r="O22" i="1"/>
  <c r="O21" i="1"/>
  <c r="M22" i="1"/>
  <c r="M21" i="1"/>
  <c r="K22" i="1"/>
  <c r="K21" i="1"/>
  <c r="I22" i="1"/>
  <c r="I21" i="1"/>
  <c r="G22" i="1"/>
  <c r="G21" i="1"/>
  <c r="E22" i="1"/>
  <c r="E21" i="1"/>
  <c r="U20" i="1"/>
  <c r="S20" i="1"/>
  <c r="Q20" i="1"/>
  <c r="O20" i="1"/>
  <c r="M20" i="1"/>
  <c r="K20" i="1"/>
  <c r="I20" i="1"/>
  <c r="G20" i="1"/>
  <c r="E20" i="1"/>
  <c r="U19" i="1"/>
  <c r="S19" i="1"/>
  <c r="Q19" i="1"/>
  <c r="O19" i="1"/>
  <c r="M19" i="1"/>
  <c r="K19" i="1"/>
  <c r="I19" i="1"/>
  <c r="G19" i="1"/>
  <c r="E19" i="1"/>
  <c r="C17" i="1"/>
  <c r="C16" i="1"/>
  <c r="C15" i="1"/>
  <c r="M14" i="1"/>
  <c r="C14" i="1"/>
  <c r="M13" i="1"/>
  <c r="E13" i="1"/>
  <c r="G12" i="1"/>
  <c r="U12" i="1"/>
  <c r="U11" i="1"/>
  <c r="U10" i="1"/>
  <c r="G11" i="1"/>
  <c r="G10" i="1"/>
  <c r="Q9" i="1"/>
  <c r="G9" i="1"/>
  <c r="E7" i="1"/>
  <c r="G6" i="1"/>
  <c r="S6" i="1"/>
  <c r="S5" i="1"/>
  <c r="G5" i="1"/>
  <c r="A2" i="6"/>
  <c r="B2" i="6"/>
  <c r="C2" i="6"/>
  <c r="A3" i="6"/>
  <c r="B3" i="6"/>
  <c r="C3" i="6"/>
  <c r="A4" i="6"/>
  <c r="F4" i="6" s="1"/>
  <c r="C4" i="6"/>
  <c r="A5" i="6"/>
  <c r="B5" i="6"/>
  <c r="C5" i="6"/>
  <c r="A6" i="6"/>
  <c r="B6" i="6"/>
  <c r="C6" i="6"/>
  <c r="A7" i="6"/>
  <c r="F7" i="6" s="1"/>
  <c r="B7" i="6"/>
  <c r="C7" i="6"/>
  <c r="A8" i="6"/>
  <c r="F8" i="6" s="1"/>
  <c r="B8" i="6"/>
  <c r="C8" i="6"/>
  <c r="A9" i="6"/>
  <c r="B9" i="6"/>
  <c r="C9" i="6"/>
  <c r="A10" i="6"/>
  <c r="B10" i="6"/>
  <c r="C10" i="6"/>
  <c r="A11" i="6"/>
  <c r="F11" i="6" s="1"/>
  <c r="B11" i="6"/>
  <c r="C11" i="6"/>
  <c r="A12" i="6"/>
  <c r="F12" i="6" s="1"/>
  <c r="B12" i="6"/>
  <c r="C12" i="6"/>
  <c r="A13" i="6"/>
  <c r="B13" i="6"/>
  <c r="C13" i="6"/>
  <c r="A14" i="6"/>
  <c r="B14" i="6"/>
  <c r="C14" i="6"/>
  <c r="A15" i="6"/>
  <c r="F15" i="6" s="1"/>
  <c r="B15" i="6"/>
  <c r="C15" i="6"/>
  <c r="A16" i="6"/>
  <c r="F16" i="6" s="1"/>
  <c r="B16" i="6"/>
  <c r="C16" i="6"/>
  <c r="A17" i="6"/>
  <c r="A18" i="6"/>
  <c r="F18" i="6" s="1"/>
  <c r="C18" i="6"/>
  <c r="A19" i="6"/>
  <c r="B19" i="6"/>
  <c r="C19" i="6"/>
  <c r="A20" i="6"/>
  <c r="B20" i="6"/>
  <c r="C20" i="6"/>
  <c r="A21" i="6"/>
  <c r="F21" i="6" s="1"/>
  <c r="B21" i="6"/>
  <c r="C21" i="6"/>
  <c r="A22" i="6"/>
  <c r="F22" i="6" s="1"/>
  <c r="B22" i="6"/>
  <c r="C22" i="6"/>
  <c r="A23" i="6"/>
  <c r="B23" i="6"/>
  <c r="C23" i="6"/>
  <c r="A24" i="6"/>
  <c r="B24" i="6"/>
  <c r="C24" i="6"/>
  <c r="A25" i="6"/>
  <c r="F25" i="6" s="1"/>
  <c r="B25" i="6"/>
  <c r="C25" i="6"/>
  <c r="A26" i="6"/>
  <c r="F26" i="6" s="1"/>
  <c r="B26" i="6"/>
  <c r="C26" i="6"/>
  <c r="A27" i="6"/>
  <c r="B27" i="6"/>
  <c r="C27" i="6"/>
  <c r="A28" i="6"/>
  <c r="B28" i="6"/>
  <c r="C28" i="6"/>
  <c r="A29" i="6"/>
  <c r="F29" i="6" s="1"/>
  <c r="B29" i="6"/>
  <c r="C29" i="6"/>
  <c r="A30" i="6"/>
  <c r="C30" i="6"/>
  <c r="A31" i="6"/>
  <c r="B31" i="6"/>
  <c r="C31" i="6"/>
  <c r="A32" i="6"/>
  <c r="F32" i="6" s="1"/>
  <c r="C32" i="6"/>
  <c r="E32" i="6"/>
  <c r="A33" i="6"/>
  <c r="B33" i="6"/>
  <c r="C33" i="6"/>
  <c r="D33" i="6"/>
  <c r="E33" i="6"/>
  <c r="A34" i="6"/>
  <c r="F34" i="6" s="1"/>
  <c r="B34" i="6"/>
  <c r="C34" i="6"/>
  <c r="D34" i="6"/>
  <c r="E34" i="6"/>
  <c r="A35" i="6"/>
  <c r="B35" i="6"/>
  <c r="C35" i="6"/>
  <c r="D35" i="6"/>
  <c r="E35" i="6"/>
  <c r="A36" i="6"/>
  <c r="B36" i="6"/>
  <c r="C36" i="6"/>
  <c r="D36" i="6"/>
  <c r="E36" i="6"/>
  <c r="A37" i="6"/>
  <c r="B37" i="6"/>
  <c r="C37" i="6"/>
  <c r="D37" i="6"/>
  <c r="E37" i="6"/>
  <c r="A38" i="6"/>
  <c r="B38" i="6"/>
  <c r="C38" i="6"/>
  <c r="D38" i="6"/>
  <c r="E38" i="6"/>
  <c r="A39" i="6"/>
  <c r="B39" i="6"/>
  <c r="C39" i="6"/>
  <c r="D39" i="6"/>
  <c r="E39" i="6"/>
  <c r="A40" i="6"/>
  <c r="E40" i="6"/>
  <c r="A41" i="6"/>
  <c r="B41" i="6"/>
  <c r="C41" i="6"/>
  <c r="D41" i="6"/>
  <c r="E41" i="6"/>
  <c r="A42" i="6"/>
  <c r="B42" i="6"/>
  <c r="C42" i="6"/>
  <c r="D42" i="6"/>
  <c r="E42" i="6"/>
  <c r="A43" i="6"/>
  <c r="B43" i="6"/>
  <c r="C43" i="6"/>
  <c r="D43" i="6"/>
  <c r="E43" i="6"/>
  <c r="A44" i="6"/>
  <c r="B44" i="6"/>
  <c r="C44" i="6"/>
  <c r="D44" i="6"/>
  <c r="E44" i="6"/>
  <c r="A45" i="6"/>
  <c r="B45" i="6"/>
  <c r="C45" i="6"/>
  <c r="D45" i="6"/>
  <c r="E45" i="6"/>
  <c r="A46" i="6"/>
  <c r="F46" i="6" s="1"/>
  <c r="B46" i="6"/>
  <c r="C46" i="6"/>
  <c r="D46" i="6"/>
  <c r="E46" i="6"/>
  <c r="A47" i="6"/>
  <c r="B47" i="6"/>
  <c r="C47" i="6"/>
  <c r="D47" i="6"/>
  <c r="A48" i="6"/>
  <c r="C48" i="6"/>
  <c r="E48" i="6"/>
  <c r="A49" i="6"/>
  <c r="B49" i="6"/>
  <c r="C49" i="6"/>
  <c r="D49" i="6"/>
  <c r="E49" i="6"/>
  <c r="A50" i="6"/>
  <c r="B50" i="6"/>
  <c r="C50" i="6"/>
  <c r="D50" i="6"/>
  <c r="E50" i="6"/>
  <c r="A51" i="6"/>
  <c r="B51" i="6"/>
  <c r="C51" i="6"/>
  <c r="D51" i="6"/>
  <c r="E51" i="6"/>
  <c r="A52" i="6"/>
  <c r="E52" i="6"/>
  <c r="A53" i="6"/>
  <c r="A54" i="6"/>
  <c r="B54" i="6"/>
  <c r="C54" i="6"/>
  <c r="D54" i="6"/>
  <c r="E54" i="6"/>
  <c r="A55" i="6"/>
  <c r="A56" i="6"/>
  <c r="B56" i="6"/>
  <c r="C56" i="6"/>
  <c r="D56" i="6"/>
  <c r="E56" i="6"/>
  <c r="A57" i="6"/>
  <c r="A58" i="6"/>
  <c r="C58" i="6"/>
  <c r="A59" i="6"/>
  <c r="F59" i="6" s="1"/>
  <c r="B59" i="6"/>
  <c r="C59" i="6"/>
  <c r="A60" i="6"/>
  <c r="B60" i="6"/>
  <c r="C60" i="6"/>
  <c r="A61" i="6"/>
  <c r="B61" i="6"/>
  <c r="C61" i="6"/>
  <c r="A62" i="6"/>
  <c r="F62" i="6" s="1"/>
  <c r="B62" i="6"/>
  <c r="C62" i="6"/>
  <c r="A63" i="6"/>
  <c r="F63" i="6" s="1"/>
  <c r="B63" i="6"/>
  <c r="C63" i="6"/>
  <c r="A64" i="6"/>
  <c r="B64" i="6"/>
  <c r="C64" i="6"/>
  <c r="A65" i="6"/>
  <c r="B65" i="6"/>
  <c r="C65" i="6"/>
  <c r="A66" i="6"/>
  <c r="F66" i="6" s="1"/>
  <c r="B66" i="6"/>
  <c r="C66" i="6"/>
  <c r="A67" i="6"/>
  <c r="F67" i="6" s="1"/>
  <c r="B67" i="6"/>
  <c r="C67" i="6"/>
  <c r="A68" i="6"/>
  <c r="B68" i="6"/>
  <c r="C68" i="6"/>
  <c r="A69" i="6"/>
  <c r="B69" i="6"/>
  <c r="C69" i="6"/>
  <c r="A70" i="6"/>
  <c r="F70" i="6" s="1"/>
  <c r="B70" i="6"/>
  <c r="C70" i="6"/>
  <c r="A71" i="6"/>
  <c r="F71" i="6" s="1"/>
  <c r="B71" i="6"/>
  <c r="C71" i="6"/>
  <c r="A72" i="6"/>
  <c r="B72" i="6"/>
  <c r="C72" i="6"/>
  <c r="A73" i="6"/>
  <c r="B73" i="6"/>
  <c r="C73" i="6"/>
  <c r="A74" i="6"/>
  <c r="F74" i="6" s="1"/>
  <c r="B74" i="6"/>
  <c r="C74" i="6"/>
  <c r="A75" i="6"/>
  <c r="F75" i="6" s="1"/>
  <c r="B75" i="6"/>
  <c r="C75" i="6"/>
  <c r="A76" i="6"/>
  <c r="B76" i="6"/>
  <c r="C76" i="6"/>
  <c r="A77" i="6"/>
  <c r="B77" i="6"/>
  <c r="C77" i="6"/>
  <c r="A78" i="6"/>
  <c r="F78" i="6" s="1"/>
  <c r="B78" i="6"/>
  <c r="C78" i="6"/>
  <c r="A79" i="6"/>
  <c r="C79" i="6"/>
  <c r="E79" i="6"/>
  <c r="A80" i="6"/>
  <c r="F80" i="6" s="1"/>
  <c r="B80" i="6"/>
  <c r="C80" i="6"/>
  <c r="D80" i="6"/>
  <c r="E80" i="6"/>
  <c r="A81" i="6"/>
  <c r="C81" i="6"/>
  <c r="E81" i="6"/>
  <c r="A82" i="6"/>
  <c r="F82" i="6" s="1"/>
  <c r="B82" i="6"/>
  <c r="C82" i="6"/>
  <c r="D82" i="6"/>
  <c r="E82" i="6"/>
  <c r="A83" i="6"/>
  <c r="B83" i="6"/>
  <c r="C83" i="6"/>
  <c r="D83" i="6"/>
  <c r="E83" i="6"/>
  <c r="A84" i="6"/>
  <c r="B84" i="6"/>
  <c r="F84" i="6" s="1"/>
  <c r="C84" i="6"/>
  <c r="D84" i="6"/>
  <c r="A85" i="6"/>
  <c r="B85" i="6"/>
  <c r="C85" i="6"/>
  <c r="D85" i="6"/>
  <c r="E85" i="6"/>
  <c r="A86" i="6"/>
  <c r="B86" i="6"/>
  <c r="C86" i="6"/>
  <c r="D86" i="6"/>
  <c r="E86" i="6"/>
  <c r="A87" i="6"/>
  <c r="B87" i="6"/>
  <c r="C87" i="6"/>
  <c r="D87" i="6"/>
  <c r="E87" i="6"/>
  <c r="A88" i="6"/>
  <c r="B88" i="6"/>
  <c r="F88" i="6" s="1"/>
  <c r="C88" i="6"/>
  <c r="D88" i="6"/>
  <c r="A89" i="6"/>
  <c r="B89" i="6"/>
  <c r="D89" i="6"/>
  <c r="A90" i="6"/>
  <c r="B90" i="6"/>
  <c r="C90" i="6"/>
  <c r="D90" i="6"/>
  <c r="E90" i="6"/>
  <c r="A91" i="6"/>
  <c r="F91" i="6" s="1"/>
  <c r="B91" i="6"/>
  <c r="C91" i="6"/>
  <c r="D91" i="6"/>
  <c r="E91" i="6"/>
  <c r="A92" i="6"/>
  <c r="B92" i="6"/>
  <c r="C92" i="6"/>
  <c r="D92" i="6"/>
  <c r="E92" i="6"/>
  <c r="F92" i="6"/>
  <c r="A93" i="6"/>
  <c r="B93" i="6"/>
  <c r="C93" i="6"/>
  <c r="D93" i="6"/>
  <c r="A94" i="6"/>
  <c r="B94" i="6"/>
  <c r="C94" i="6"/>
  <c r="D94" i="6"/>
  <c r="E94" i="6"/>
  <c r="A95" i="6"/>
  <c r="B95" i="6"/>
  <c r="C95" i="6"/>
  <c r="D95" i="6"/>
  <c r="E95" i="6"/>
  <c r="A96" i="6"/>
  <c r="B96" i="6"/>
  <c r="D96" i="6"/>
  <c r="I3" i="6"/>
  <c r="H3" i="6" s="1"/>
  <c r="I4" i="6"/>
  <c r="H4" i="6" s="1"/>
  <c r="I5" i="6"/>
  <c r="H5" i="6" s="1"/>
  <c r="I6" i="6"/>
  <c r="H6" i="6"/>
  <c r="I7" i="6"/>
  <c r="H7" i="6" s="1"/>
  <c r="H8" i="6"/>
  <c r="I9" i="6"/>
  <c r="H9" i="6"/>
  <c r="I10" i="6"/>
  <c r="H10" i="6"/>
  <c r="I11" i="6"/>
  <c r="H11" i="6"/>
  <c r="I12" i="6"/>
  <c r="H12" i="6"/>
  <c r="I13" i="6"/>
  <c r="H13" i="6"/>
  <c r="I14" i="6"/>
  <c r="H14" i="6"/>
  <c r="H15" i="6"/>
  <c r="H16" i="6"/>
  <c r="H17" i="6"/>
  <c r="H18" i="6"/>
  <c r="I19" i="6"/>
  <c r="H19" i="6"/>
  <c r="I20" i="6"/>
  <c r="H20" i="6"/>
  <c r="I21" i="6"/>
  <c r="H21" i="6"/>
  <c r="I22" i="6"/>
  <c r="H22" i="6"/>
  <c r="I23" i="6"/>
  <c r="H23" i="6"/>
  <c r="H24" i="6"/>
  <c r="I25" i="6"/>
  <c r="H25" i="6" s="1"/>
  <c r="I26" i="6"/>
  <c r="H26" i="6" s="1"/>
  <c r="I27" i="6"/>
  <c r="H27" i="6"/>
  <c r="H28" i="6"/>
  <c r="I29" i="6"/>
  <c r="H29" i="6"/>
  <c r="I30" i="6"/>
  <c r="H30" i="6" s="1"/>
  <c r="I31" i="6"/>
  <c r="H31" i="6"/>
  <c r="H32" i="6"/>
  <c r="I33" i="6"/>
  <c r="H33" i="6" s="1"/>
  <c r="I34" i="6"/>
  <c r="H34" i="6" s="1"/>
  <c r="I35" i="6"/>
  <c r="H35" i="6" s="1"/>
  <c r="H36" i="6"/>
  <c r="I37" i="6"/>
  <c r="H37" i="6" s="1"/>
  <c r="I38" i="6"/>
  <c r="H38" i="6"/>
  <c r="I39" i="6"/>
  <c r="H39" i="6" s="1"/>
  <c r="H40" i="6"/>
  <c r="I41" i="6"/>
  <c r="H41" i="6"/>
  <c r="I42" i="6"/>
  <c r="H42" i="6" s="1"/>
  <c r="I43" i="6"/>
  <c r="H43" i="6" s="1"/>
  <c r="H44" i="6"/>
  <c r="I45" i="6"/>
  <c r="H45" i="6"/>
  <c r="I46" i="6"/>
  <c r="H46" i="6"/>
  <c r="I47" i="6"/>
  <c r="H47" i="6"/>
  <c r="H48" i="6"/>
  <c r="I49" i="6"/>
  <c r="H49" i="6" s="1"/>
  <c r="I50" i="6"/>
  <c r="H50" i="6"/>
  <c r="I51" i="6"/>
  <c r="H51" i="6" s="1"/>
  <c r="H52" i="6"/>
  <c r="I53" i="6"/>
  <c r="H53" i="6"/>
  <c r="I54" i="6"/>
  <c r="H54" i="6"/>
  <c r="I55" i="6"/>
  <c r="H55" i="6"/>
  <c r="H56" i="6"/>
  <c r="I57" i="6"/>
  <c r="H57" i="6" s="1"/>
  <c r="I58" i="6"/>
  <c r="H58" i="6" s="1"/>
  <c r="I59" i="6"/>
  <c r="H59" i="6"/>
  <c r="H60" i="6"/>
  <c r="I61" i="6"/>
  <c r="H61" i="6"/>
  <c r="I62" i="6"/>
  <c r="H62" i="6" s="1"/>
  <c r="I63" i="6"/>
  <c r="H63" i="6"/>
  <c r="H64" i="6"/>
  <c r="I65" i="6"/>
  <c r="H65" i="6" s="1"/>
  <c r="I66" i="6"/>
  <c r="H66" i="6" s="1"/>
  <c r="I67" i="6"/>
  <c r="H67" i="6" s="1"/>
  <c r="H68" i="6"/>
  <c r="I69" i="6"/>
  <c r="H69" i="6" s="1"/>
  <c r="I70" i="6"/>
  <c r="H70" i="6"/>
  <c r="I71" i="6"/>
  <c r="H71" i="6" s="1"/>
  <c r="H72" i="6"/>
  <c r="I73" i="6"/>
  <c r="H73" i="6"/>
  <c r="I74" i="6"/>
  <c r="H74" i="6" s="1"/>
  <c r="I75" i="6"/>
  <c r="H75" i="6" s="1"/>
  <c r="H76" i="6"/>
  <c r="I77" i="6"/>
  <c r="H77" i="6"/>
  <c r="I78" i="6"/>
  <c r="H78" i="6"/>
  <c r="I79" i="6"/>
  <c r="H79" i="6"/>
  <c r="H80" i="6"/>
  <c r="I81" i="6"/>
  <c r="H81" i="6" s="1"/>
  <c r="I82" i="6"/>
  <c r="H82" i="6"/>
  <c r="I83" i="6"/>
  <c r="H83" i="6" s="1"/>
  <c r="H84" i="6"/>
  <c r="I85" i="6"/>
  <c r="H85" i="6"/>
  <c r="I86" i="6"/>
  <c r="H86" i="6"/>
  <c r="I87" i="6"/>
  <c r="H87" i="6"/>
  <c r="H88" i="6"/>
  <c r="I89" i="6"/>
  <c r="H89" i="6" s="1"/>
  <c r="I90" i="6"/>
  <c r="H90" i="6" s="1"/>
  <c r="I91" i="6"/>
  <c r="H91" i="6"/>
  <c r="H92" i="6"/>
  <c r="I93" i="6"/>
  <c r="H93" i="6"/>
  <c r="I94" i="6"/>
  <c r="H94" i="6" s="1"/>
  <c r="I95" i="6"/>
  <c r="H95" i="6"/>
  <c r="H96" i="6"/>
  <c r="I97" i="6"/>
  <c r="H97" i="6" s="1"/>
  <c r="I98" i="6"/>
  <c r="H98" i="6" s="1"/>
  <c r="I99" i="6"/>
  <c r="H99" i="6" s="1"/>
  <c r="H100" i="6"/>
  <c r="I101" i="6"/>
  <c r="H101" i="6" s="1"/>
  <c r="I102" i="6"/>
  <c r="H102" i="6"/>
  <c r="I103" i="6"/>
  <c r="H103" i="6" s="1"/>
  <c r="H104" i="6"/>
  <c r="I105" i="6"/>
  <c r="H105" i="6"/>
  <c r="I106" i="6"/>
  <c r="H106" i="6" s="1"/>
  <c r="I107" i="6"/>
  <c r="H107" i="6" s="1"/>
  <c r="H108" i="6"/>
  <c r="I109" i="6"/>
  <c r="H109" i="6"/>
  <c r="I110" i="6"/>
  <c r="H110" i="6"/>
  <c r="I111" i="6"/>
  <c r="H111" i="6"/>
  <c r="H112" i="6"/>
  <c r="I113" i="6"/>
  <c r="H113" i="6" s="1"/>
  <c r="I114" i="6"/>
  <c r="H114" i="6"/>
  <c r="I115" i="6"/>
  <c r="H115" i="6" s="1"/>
  <c r="H116" i="6"/>
  <c r="I117" i="6"/>
  <c r="H117" i="6"/>
  <c r="I118" i="6"/>
  <c r="H118" i="6"/>
  <c r="I119" i="6"/>
  <c r="H119" i="6"/>
  <c r="H120" i="6"/>
  <c r="I121" i="6"/>
  <c r="H121" i="6" s="1"/>
  <c r="I122" i="6"/>
  <c r="H122" i="6" s="1"/>
  <c r="I123" i="6"/>
  <c r="H123" i="6"/>
  <c r="H124" i="6"/>
  <c r="I125" i="6"/>
  <c r="H125" i="6"/>
  <c r="I126" i="6"/>
  <c r="H126" i="6" s="1"/>
  <c r="I127" i="6"/>
  <c r="H127" i="6"/>
  <c r="H128" i="6"/>
  <c r="I129" i="6"/>
  <c r="H129" i="6" s="1"/>
  <c r="I130" i="6"/>
  <c r="H130" i="6" s="1"/>
  <c r="I131" i="6"/>
  <c r="H131" i="6" s="1"/>
  <c r="H132" i="6"/>
  <c r="I133" i="6"/>
  <c r="H133" i="6" s="1"/>
  <c r="I134" i="6"/>
  <c r="H134" i="6"/>
  <c r="H135" i="6"/>
  <c r="I137" i="6"/>
  <c r="H137" i="6"/>
  <c r="I138" i="6"/>
  <c r="H138" i="6"/>
  <c r="I139" i="6"/>
  <c r="H139" i="6"/>
  <c r="I140" i="6"/>
  <c r="H140" i="6"/>
  <c r="I141" i="6"/>
  <c r="H141" i="6"/>
  <c r="I142" i="6"/>
  <c r="H142" i="6"/>
  <c r="I143" i="6"/>
  <c r="H143" i="6"/>
  <c r="I144" i="6"/>
  <c r="H144" i="6"/>
  <c r="I145" i="6"/>
  <c r="H145" i="6"/>
  <c r="I146" i="6"/>
  <c r="H146" i="6"/>
  <c r="I147" i="6"/>
  <c r="H147" i="6"/>
  <c r="I148" i="6"/>
  <c r="H148" i="6"/>
  <c r="I149" i="6"/>
  <c r="H149" i="6"/>
  <c r="I150" i="6"/>
  <c r="H150" i="6"/>
  <c r="I151" i="6"/>
  <c r="H151" i="6"/>
  <c r="I152" i="6"/>
  <c r="H152" i="6"/>
  <c r="I153" i="6"/>
  <c r="H153" i="6"/>
  <c r="I154" i="6"/>
  <c r="H154" i="6"/>
  <c r="I155" i="6"/>
  <c r="H155" i="6"/>
  <c r="H156" i="6"/>
  <c r="H157" i="6"/>
  <c r="H158" i="6"/>
  <c r="H159" i="6"/>
  <c r="H160" i="6"/>
  <c r="H161" i="6"/>
  <c r="H162" i="6"/>
  <c r="H163" i="6"/>
  <c r="H164" i="6"/>
  <c r="H165" i="6"/>
  <c r="H166" i="6"/>
  <c r="H167" i="6"/>
  <c r="H168" i="6"/>
  <c r="H169" i="6"/>
  <c r="H170" i="6"/>
  <c r="H171" i="6"/>
  <c r="H172" i="6"/>
  <c r="H173" i="6"/>
  <c r="H174" i="6"/>
  <c r="H175" i="6"/>
  <c r="H176" i="6"/>
  <c r="H177" i="6"/>
  <c r="H178" i="6"/>
  <c r="I179" i="6"/>
  <c r="H179" i="6" s="1"/>
  <c r="I180" i="6"/>
  <c r="H180" i="6" s="1"/>
  <c r="I181" i="6"/>
  <c r="H181" i="6" s="1"/>
  <c r="I182" i="6"/>
  <c r="H182" i="6" s="1"/>
  <c r="I183" i="6"/>
  <c r="H183" i="6" s="1"/>
  <c r="I184" i="6"/>
  <c r="H184" i="6" s="1"/>
  <c r="I185" i="6"/>
  <c r="H185" i="6" s="1"/>
  <c r="I186" i="6"/>
  <c r="H186" i="6" s="1"/>
  <c r="I187" i="6"/>
  <c r="H187" i="6" s="1"/>
  <c r="H188" i="6"/>
  <c r="H189" i="6"/>
  <c r="H190" i="6"/>
  <c r="H191" i="6"/>
  <c r="H192" i="6"/>
  <c r="H193" i="6"/>
  <c r="H194" i="6"/>
  <c r="H195" i="6"/>
  <c r="H196" i="6"/>
  <c r="H197" i="6"/>
  <c r="H198" i="6"/>
  <c r="H199" i="6"/>
  <c r="H200" i="6"/>
  <c r="H201" i="6"/>
  <c r="H202" i="6"/>
  <c r="H203" i="6"/>
  <c r="H204" i="6"/>
  <c r="H205" i="6"/>
  <c r="I206" i="6"/>
  <c r="H206" i="6" s="1"/>
  <c r="I207" i="6"/>
  <c r="H207" i="6" s="1"/>
  <c r="I208" i="6"/>
  <c r="H208" i="6" s="1"/>
  <c r="I209" i="6"/>
  <c r="H209" i="6" s="1"/>
  <c r="I210" i="6"/>
  <c r="H210" i="6" s="1"/>
  <c r="I211" i="6"/>
  <c r="H211" i="6" s="1"/>
  <c r="I212" i="6"/>
  <c r="H212" i="6" s="1"/>
  <c r="I213" i="6"/>
  <c r="H213" i="6" s="1"/>
  <c r="I214" i="6"/>
  <c r="H214" i="6" s="1"/>
  <c r="H215" i="6"/>
  <c r="H216" i="6"/>
  <c r="H217" i="6"/>
  <c r="H218" i="6"/>
  <c r="H219" i="6"/>
  <c r="H220" i="6"/>
  <c r="H221" i="6"/>
  <c r="H222" i="6"/>
  <c r="H223" i="6"/>
  <c r="H224" i="6"/>
  <c r="H225" i="6"/>
  <c r="H226" i="6"/>
  <c r="H227" i="6"/>
  <c r="H228" i="6"/>
  <c r="H229" i="6"/>
  <c r="H230" i="6"/>
  <c r="H231" i="6"/>
  <c r="H232" i="6"/>
  <c r="I233" i="6"/>
  <c r="H233" i="6" s="1"/>
  <c r="I234" i="6"/>
  <c r="H234" i="6" s="1"/>
  <c r="I235" i="6"/>
  <c r="H235" i="6" s="1"/>
  <c r="I236" i="6"/>
  <c r="H236" i="6" s="1"/>
  <c r="I237" i="6"/>
  <c r="H237" i="6" s="1"/>
  <c r="I238" i="6"/>
  <c r="H238" i="6" s="1"/>
  <c r="I239" i="6"/>
  <c r="H239" i="6" s="1"/>
  <c r="I240" i="6"/>
  <c r="H240" i="6" s="1"/>
  <c r="I241" i="6"/>
  <c r="H241" i="6" s="1"/>
  <c r="I242" i="6"/>
  <c r="H242" i="6" s="1"/>
  <c r="I243" i="6"/>
  <c r="H243" i="6" s="1"/>
  <c r="I244" i="6"/>
  <c r="H244" i="6" s="1"/>
  <c r="I245" i="6"/>
  <c r="H245" i="6" s="1"/>
  <c r="I246" i="6"/>
  <c r="H246" i="6" s="1"/>
  <c r="I247" i="6"/>
  <c r="H247" i="6" s="1"/>
  <c r="I248" i="6"/>
  <c r="H248" i="6" s="1"/>
  <c r="I249" i="6"/>
  <c r="H249" i="6" s="1"/>
  <c r="I250" i="6"/>
  <c r="H250" i="6" s="1"/>
  <c r="I251" i="6"/>
  <c r="H251" i="6" s="1"/>
  <c r="I252" i="6"/>
  <c r="H252" i="6" s="1"/>
  <c r="I253" i="6"/>
  <c r="H253" i="6" s="1"/>
  <c r="I254" i="6"/>
  <c r="H254" i="6" s="1"/>
  <c r="I255" i="6"/>
  <c r="H255" i="6" s="1"/>
  <c r="I256" i="6"/>
  <c r="H256" i="6" s="1"/>
  <c r="I257" i="6"/>
  <c r="H257" i="6" s="1"/>
  <c r="I258" i="6"/>
  <c r="H258" i="6" s="1"/>
  <c r="I259" i="6"/>
  <c r="H259" i="6" s="1"/>
  <c r="I260" i="6"/>
  <c r="H260" i="6" s="1"/>
  <c r="I261" i="6"/>
  <c r="H261" i="6" s="1"/>
  <c r="I262" i="6"/>
  <c r="H262" i="6" s="1"/>
  <c r="I263" i="6"/>
  <c r="H263" i="6" s="1"/>
  <c r="I264" i="6"/>
  <c r="H264" i="6" s="1"/>
  <c r="I265" i="6"/>
  <c r="H265" i="6" s="1"/>
  <c r="I266" i="6"/>
  <c r="H266" i="6" s="1"/>
  <c r="I267" i="6"/>
  <c r="H267" i="6" s="1"/>
  <c r="I268" i="6"/>
  <c r="H268" i="6" s="1"/>
  <c r="I269" i="6"/>
  <c r="H269" i="6" s="1"/>
  <c r="I270" i="6"/>
  <c r="H270" i="6" s="1"/>
  <c r="I271" i="6"/>
  <c r="H271" i="6" s="1"/>
  <c r="H272" i="6"/>
  <c r="H273" i="6"/>
  <c r="H274" i="6"/>
  <c r="H275" i="6"/>
  <c r="H276" i="6"/>
  <c r="H277" i="6"/>
  <c r="H278" i="6"/>
  <c r="H279" i="6"/>
  <c r="H280" i="6"/>
  <c r="H281" i="6"/>
  <c r="H282" i="6"/>
  <c r="H283" i="6"/>
  <c r="H284" i="6"/>
  <c r="H285" i="6"/>
  <c r="H286" i="6"/>
  <c r="H287" i="6"/>
  <c r="H288" i="6"/>
  <c r="H289" i="6"/>
  <c r="H290" i="6"/>
  <c r="I291" i="6"/>
  <c r="H291" i="6"/>
  <c r="I292" i="6"/>
  <c r="H292" i="6"/>
  <c r="I293" i="6"/>
  <c r="H293" i="6"/>
  <c r="I294" i="6"/>
  <c r="H294" i="6"/>
  <c r="I295" i="6"/>
  <c r="H295" i="6"/>
  <c r="I296" i="6"/>
  <c r="H296" i="6"/>
  <c r="I297" i="6"/>
  <c r="H297" i="6"/>
  <c r="I298" i="6"/>
  <c r="H298" i="6"/>
  <c r="I299" i="6"/>
  <c r="H299" i="6"/>
  <c r="I300" i="6"/>
  <c r="H300" i="6"/>
  <c r="I301" i="6"/>
  <c r="H301" i="6"/>
  <c r="I302" i="6"/>
  <c r="H302" i="6"/>
  <c r="I303" i="6"/>
  <c r="H303" i="6"/>
  <c r="I304" i="6"/>
  <c r="H304" i="6"/>
  <c r="I305" i="6"/>
  <c r="H305" i="6"/>
  <c r="I306" i="6"/>
  <c r="H306" i="6"/>
  <c r="I307" i="6"/>
  <c r="H307" i="6"/>
  <c r="I308" i="6"/>
  <c r="H308" i="6"/>
  <c r="I309" i="6"/>
  <c r="H309" i="6"/>
  <c r="I310" i="6"/>
  <c r="H310" i="6"/>
  <c r="I311" i="6"/>
  <c r="H311" i="6"/>
  <c r="I312" i="6"/>
  <c r="H312" i="6"/>
  <c r="I313" i="6"/>
  <c r="H313" i="6"/>
  <c r="I314" i="6"/>
  <c r="H314" i="6"/>
  <c r="I315" i="6"/>
  <c r="H315" i="6"/>
  <c r="I316" i="6"/>
  <c r="H316" i="6"/>
  <c r="I317" i="6"/>
  <c r="H317" i="6"/>
  <c r="I318" i="6"/>
  <c r="H318" i="6"/>
  <c r="I319" i="6"/>
  <c r="H319" i="6"/>
  <c r="I320" i="6"/>
  <c r="H320" i="6"/>
  <c r="I321" i="6"/>
  <c r="H321" i="6"/>
  <c r="I322" i="6"/>
  <c r="H322" i="6"/>
  <c r="I323" i="6"/>
  <c r="H323" i="6"/>
  <c r="I324" i="6"/>
  <c r="H324" i="6"/>
  <c r="I325" i="6"/>
  <c r="H325" i="6"/>
  <c r="I326" i="6"/>
  <c r="H326" i="6"/>
  <c r="I327" i="6"/>
  <c r="H327" i="6"/>
  <c r="I328" i="6"/>
  <c r="H328" i="6"/>
  <c r="I329" i="6"/>
  <c r="H329" i="6"/>
  <c r="I330" i="6"/>
  <c r="H330" i="6"/>
  <c r="I331" i="6"/>
  <c r="H331" i="6"/>
  <c r="I332" i="6"/>
  <c r="H332" i="6"/>
  <c r="I333" i="6"/>
  <c r="H333" i="6"/>
  <c r="I334" i="6"/>
  <c r="H334" i="6"/>
  <c r="I335" i="6"/>
  <c r="H335" i="6"/>
  <c r="I336" i="6"/>
  <c r="H336" i="6"/>
  <c r="I337" i="6"/>
  <c r="H337" i="6"/>
  <c r="I338" i="6"/>
  <c r="H338" i="6"/>
  <c r="I339" i="6"/>
  <c r="H339" i="6"/>
  <c r="I340" i="6"/>
  <c r="H340" i="6"/>
  <c r="I341" i="6"/>
  <c r="H341" i="6"/>
  <c r="I342" i="6"/>
  <c r="H342" i="6"/>
  <c r="I343" i="6"/>
  <c r="H343" i="6"/>
  <c r="I344" i="6"/>
  <c r="H344" i="6"/>
  <c r="I345" i="6"/>
  <c r="H345" i="6"/>
  <c r="I346" i="6"/>
  <c r="H346" i="6"/>
  <c r="I347" i="6"/>
  <c r="H347" i="6"/>
  <c r="I348" i="6"/>
  <c r="H348" i="6"/>
  <c r="I349" i="6"/>
  <c r="H349" i="6"/>
  <c r="I350" i="6"/>
  <c r="H350" i="6"/>
  <c r="I351" i="6"/>
  <c r="H351" i="6"/>
  <c r="I352" i="6"/>
  <c r="H352" i="6"/>
  <c r="I356" i="6"/>
  <c r="I355" i="6"/>
  <c r="I354" i="6"/>
  <c r="I353" i="6"/>
  <c r="I136" i="6"/>
  <c r="M177" i="2"/>
  <c r="M88" i="2"/>
  <c r="E88" i="2"/>
  <c r="E177" i="2"/>
  <c r="E175" i="2"/>
  <c r="E86" i="2"/>
  <c r="U15" i="5"/>
  <c r="U33" i="5"/>
  <c r="U31" i="5"/>
  <c r="U29" i="5"/>
  <c r="U27" i="5"/>
  <c r="U25" i="5"/>
  <c r="U23" i="5"/>
  <c r="U21" i="5"/>
  <c r="U19" i="5"/>
  <c r="U17" i="5"/>
  <c r="U13" i="5"/>
  <c r="U11" i="5"/>
  <c r="U9" i="5"/>
  <c r="U7" i="5"/>
  <c r="M6" i="5"/>
  <c r="E6" i="5"/>
  <c r="E4" i="5"/>
  <c r="F42" i="6" l="1"/>
  <c r="F54" i="6"/>
  <c r="F38" i="6"/>
  <c r="U39" i="1"/>
  <c r="F94" i="6"/>
  <c r="F90" i="6"/>
  <c r="F76" i="6"/>
  <c r="F56" i="6"/>
  <c r="F44" i="6"/>
  <c r="F13" i="6"/>
  <c r="F9" i="6"/>
  <c r="F5" i="6"/>
  <c r="F2" i="6"/>
  <c r="F86" i="6"/>
  <c r="F95" i="6"/>
  <c r="F87" i="6"/>
  <c r="F83" i="6"/>
  <c r="D79" i="6"/>
  <c r="F77" i="6"/>
  <c r="F73" i="6"/>
  <c r="F69" i="6"/>
  <c r="F65" i="6"/>
  <c r="F61" i="6"/>
  <c r="F50" i="6"/>
  <c r="F36" i="6"/>
  <c r="F27" i="6"/>
  <c r="F23" i="6"/>
  <c r="F19" i="6"/>
  <c r="C15" i="10"/>
  <c r="A15" i="10" s="1"/>
  <c r="C26" i="10"/>
  <c r="A26" i="10" s="1"/>
  <c r="I32" i="1"/>
  <c r="B17" i="6"/>
  <c r="F17" i="6" s="1"/>
  <c r="E28" i="10"/>
  <c r="J141" i="11"/>
  <c r="F93" i="6"/>
  <c r="C89" i="6"/>
  <c r="F85" i="6"/>
  <c r="F49" i="6"/>
  <c r="E47" i="6"/>
  <c r="F47" i="6" s="1"/>
  <c r="F43" i="6"/>
  <c r="F37" i="6"/>
  <c r="F33" i="6"/>
  <c r="F30" i="6"/>
  <c r="C17" i="6"/>
  <c r="C16" i="10"/>
  <c r="A16" i="10" s="1"/>
  <c r="G72" i="11"/>
  <c r="B52" i="6" s="1"/>
  <c r="F52" i="6" s="1"/>
  <c r="I72" i="11"/>
  <c r="D52" i="6" s="1"/>
  <c r="D48" i="6"/>
  <c r="F48" i="6" s="1"/>
  <c r="C22" i="10"/>
  <c r="A22" i="10" s="1"/>
  <c r="C13" i="10"/>
  <c r="A13" i="10" s="1"/>
  <c r="H74" i="11"/>
  <c r="J74" i="11"/>
  <c r="F89" i="6"/>
  <c r="F72" i="6"/>
  <c r="F68" i="6"/>
  <c r="F64" i="6"/>
  <c r="F60" i="6"/>
  <c r="F51" i="6"/>
  <c r="F45" i="6"/>
  <c r="F41" i="6"/>
  <c r="F39" i="6"/>
  <c r="F35" i="6"/>
  <c r="F31" i="6"/>
  <c r="F28" i="6"/>
  <c r="F24" i="6"/>
  <c r="F20" i="6"/>
  <c r="F14" i="6"/>
  <c r="F10" i="6"/>
  <c r="F6" i="6"/>
  <c r="F3" i="6"/>
  <c r="C19" i="10"/>
  <c r="A19" i="10" s="1"/>
  <c r="C8" i="10"/>
  <c r="A8" i="10" s="1"/>
  <c r="G74" i="11"/>
  <c r="I59" i="11"/>
  <c r="G116" i="11"/>
  <c r="B58" i="6"/>
  <c r="F58" i="6" s="1"/>
  <c r="B79" i="6" l="1"/>
  <c r="F79" i="6" s="1"/>
  <c r="G118" i="11"/>
  <c r="H76" i="11"/>
  <c r="C53" i="6"/>
  <c r="D40" i="6"/>
  <c r="F40" i="6" s="1"/>
  <c r="D28" i="10"/>
  <c r="I74" i="11"/>
  <c r="G76" i="11"/>
  <c r="B53" i="6"/>
  <c r="J76" i="11"/>
  <c r="E53" i="6"/>
  <c r="E96" i="6"/>
  <c r="F96" i="6" s="1"/>
  <c r="G39" i="1"/>
  <c r="J78" i="11" l="1"/>
  <c r="E57" i="6" s="1"/>
  <c r="U36" i="1"/>
  <c r="E55" i="6"/>
  <c r="I76" i="11"/>
  <c r="D53" i="6"/>
  <c r="H78" i="11"/>
  <c r="C57" i="6" s="1"/>
  <c r="U34" i="1"/>
  <c r="C55" i="6"/>
  <c r="F53" i="6"/>
  <c r="U38" i="1"/>
  <c r="B81" i="6"/>
  <c r="F81" i="6" s="1"/>
  <c r="U33" i="1"/>
  <c r="B55" i="6"/>
  <c r="G78" i="11"/>
  <c r="B57" i="6" s="1"/>
  <c r="U35" i="1" l="1"/>
  <c r="D55" i="6"/>
  <c r="I78" i="11"/>
  <c r="D57" i="6" s="1"/>
  <c r="F55" i="6"/>
  <c r="K3" i="1" s="1"/>
  <c r="F28" i="10"/>
  <c r="C28" i="10" s="1"/>
  <c r="F57" i="6"/>
  <c r="A28" i="10" l="1"/>
  <c r="G41" i="1"/>
</calcChain>
</file>

<file path=xl/comments1.xml><?xml version="1.0" encoding="utf-8"?>
<comments xmlns="http://schemas.openxmlformats.org/spreadsheetml/2006/main">
  <authors>
    <author>Željko Strunjak</author>
  </authors>
  <commentList>
    <comment ref="A15" authorId="0" shapeId="0">
      <text>
        <r>
          <rPr>
            <b/>
            <sz val="8"/>
            <color indexed="81"/>
            <rFont val="Tahoma"/>
            <charset val="238"/>
          </rPr>
          <t>Upute:</t>
        </r>
        <r>
          <rPr>
            <sz val="8"/>
            <color indexed="81"/>
            <rFont val="Tahoma"/>
            <charset val="238"/>
          </rPr>
          <t xml:space="preserve">
Primjer dodatne upute.</t>
        </r>
      </text>
    </comment>
  </commentList>
</comments>
</file>

<file path=xl/comments2.xml><?xml version="1.0" encoding="utf-8"?>
<comments xmlns="http://schemas.openxmlformats.org/spreadsheetml/2006/main">
  <authors>
    <author>Željko Strunjak</author>
  </authors>
  <commentList>
    <comment ref="E5" authorId="0" shapeId="0">
      <text>
        <r>
          <rPr>
            <b/>
            <sz val="8"/>
            <color indexed="81"/>
            <rFont val="Tahoma"/>
            <charset val="238"/>
          </rPr>
          <t>Uputa:</t>
        </r>
        <r>
          <rPr>
            <sz val="8"/>
            <color indexed="81"/>
            <rFont val="Tahoma"/>
            <charset val="238"/>
          </rPr>
          <t xml:space="preserve">
Ako je izvješće konsolidirano upišite DA, ako nije upišite NE</t>
        </r>
      </text>
    </comment>
    <comment ref="Q5" authorId="0" shapeId="0">
      <text>
        <r>
          <rPr>
            <b/>
            <sz val="8"/>
            <color indexed="81"/>
            <rFont val="Tahoma"/>
            <charset val="238"/>
          </rPr>
          <t>Uputa:</t>
        </r>
        <r>
          <rPr>
            <sz val="8"/>
            <color indexed="81"/>
            <rFont val="Tahoma"/>
            <charset val="238"/>
          </rPr>
          <t xml:space="preserve">
Matični broj unosite na osam znamenaka, s vodećim nulama</t>
        </r>
      </text>
    </comment>
    <comment ref="E7" authorId="0" shapeId="0">
      <text>
        <r>
          <rPr>
            <b/>
            <sz val="8"/>
            <color indexed="81"/>
            <rFont val="Tahoma"/>
            <charset val="238"/>
          </rPr>
          <t>Uputa:</t>
        </r>
        <r>
          <rPr>
            <sz val="8"/>
            <color indexed="81"/>
            <rFont val="Tahoma"/>
            <charset val="238"/>
          </rPr>
          <t xml:space="preserve">
Razdoblje upisujte na način: GGGG-MM gdje GGGG označava godinu, a MM zadnji mjesec tromjesečja za koje se obrasci unose.</t>
        </r>
      </text>
    </comment>
    <comment ref="C9" authorId="0" shapeId="0">
      <text>
        <r>
          <rPr>
            <b/>
            <sz val="8"/>
            <color indexed="81"/>
            <rFont val="Tahoma"/>
            <charset val="238"/>
          </rPr>
          <t>Uputa:</t>
        </r>
        <r>
          <rPr>
            <sz val="8"/>
            <color indexed="81"/>
            <rFont val="Tahoma"/>
            <charset val="238"/>
          </rPr>
          <t xml:space="preserve">
Upisuje se skraćena tvrtka iz izvatka o upisu u sudski registar. Ne označavajte posebno navodnicima dijelove tvrtke, npr.: "TVRTKA" d.d. je neispravan način, trebalo bi samo pisati: TVRTKA d.d.</t>
        </r>
      </text>
    </comment>
    <comment ref="E13" authorId="0" shapeId="0">
      <text>
        <r>
          <rPr>
            <b/>
            <sz val="8"/>
            <color indexed="81"/>
            <rFont val="Tahoma"/>
            <charset val="238"/>
          </rPr>
          <t xml:space="preserve">Uputa:
</t>
        </r>
        <r>
          <rPr>
            <sz val="8"/>
            <color indexed="81"/>
            <rFont val="Tahoma"/>
            <family val="2"/>
            <charset val="238"/>
          </rPr>
          <t>Upisujte samo jedan telefonski broj, s obaveznim pozivnim brojem skupine, bez ikakvog odvajanja pozivnog broja i broja: npr. 014591311, 098123123</t>
        </r>
      </text>
    </comment>
    <comment ref="O13" authorId="0" shapeId="0">
      <text>
        <r>
          <rPr>
            <b/>
            <sz val="8"/>
            <color indexed="81"/>
            <rFont val="Tahoma"/>
            <charset val="238"/>
          </rPr>
          <t xml:space="preserve">Uputa:
</t>
        </r>
        <r>
          <rPr>
            <sz val="8"/>
            <color indexed="81"/>
            <rFont val="Tahoma"/>
            <family val="2"/>
            <charset val="238"/>
          </rPr>
          <t>Upisujte samo jedan broj telefaxa, s obaveznim pozivnim brojem skupine, bez ikakvog odvajanja pozivnog broja i broja: npr. 014591311</t>
        </r>
      </text>
    </comment>
    <comment ref="E15" authorId="0" shapeId="0">
      <text>
        <r>
          <rPr>
            <b/>
            <sz val="8"/>
            <color indexed="81"/>
            <rFont val="Tahoma"/>
            <charset val="238"/>
          </rPr>
          <t>Uputa:</t>
        </r>
        <r>
          <rPr>
            <sz val="8"/>
            <color indexed="81"/>
            <rFont val="Tahoma"/>
            <charset val="238"/>
          </rPr>
          <t xml:space="preserve">
Upišite samo adresu stranice, bez vodećeg http: ili nekih drugih znakova (primjer: www.crosec.hr je dobar upis, ali http://www.fina.hr nije ispravan upis</t>
        </r>
      </text>
    </comment>
    <comment ref="A19" authorId="0" shapeId="0">
      <text>
        <r>
          <rPr>
            <b/>
            <sz val="8"/>
            <color indexed="81"/>
            <rFont val="Tahoma"/>
            <charset val="238"/>
          </rPr>
          <t>Uputa:</t>
        </r>
        <r>
          <rPr>
            <sz val="8"/>
            <color indexed="81"/>
            <rFont val="Tahoma"/>
            <charset val="238"/>
          </rPr>
          <t xml:space="preserve">
Oznaka strukture vlasništva može biti sljedeća:
10 - udio državnog kapitala veći od 50%
20 - udio kapitala u vlasništvu domaćih pravnih osoba veći od 50%
21 - udio kapitala u vlasništvu domaćih privatnih osoba veći od 50%
22 - udio kapitala u vlasništvu stranih pravnih osoba veći od 50%
23 - udio kapitala u vlasništvu stranih privatnih osoba veći od 50%</t>
        </r>
      </text>
    </comment>
  </commentList>
</comments>
</file>

<file path=xl/comments3.xml><?xml version="1.0" encoding="utf-8"?>
<comments xmlns="http://schemas.openxmlformats.org/spreadsheetml/2006/main">
  <authors>
    <author>Željko Strunjak</author>
    <author>a</author>
  </authors>
  <commentList>
    <comment ref="B27" authorId="0" shapeId="0">
      <text>
        <r>
          <rPr>
            <sz val="8"/>
            <color indexed="81"/>
            <rFont val="Tahoma"/>
            <family val="2"/>
            <charset val="238"/>
          </rPr>
          <t>Podatak pod AOP 018</t>
        </r>
        <r>
          <rPr>
            <b/>
            <sz val="8"/>
            <color indexed="81"/>
            <rFont val="Tahoma"/>
            <charset val="238"/>
          </rPr>
          <t xml:space="preserve"> - Rezerve </t>
        </r>
        <r>
          <rPr>
            <sz val="8"/>
            <color indexed="81"/>
            <rFont val="Tahoma"/>
            <family val="2"/>
            <charset val="238"/>
          </rPr>
          <t xml:space="preserve">kao što je navedeno u samom obrascu, uključuje sve rezerve i zadržanu dobit/gubitak te sve ostale pozicije kapitala i rezervi koje nisu drugdje uključene. Ako preneseni gubitak iz prethodnih godina prelazi vrijednost ostalih rezervi, nastala vrijednost upisuje se s negativnim predznakom. </t>
        </r>
      </text>
    </comment>
    <comment ref="A29" authorId="1" shapeId="0">
      <text>
        <r>
          <rPr>
            <sz val="8"/>
            <color indexed="81"/>
            <rFont val="Tahoma"/>
            <charset val="238"/>
          </rPr>
          <t xml:space="preserve">Podatak pod AOP 020  - </t>
        </r>
        <r>
          <rPr>
            <b/>
            <sz val="8"/>
            <color indexed="81"/>
            <rFont val="Tahoma"/>
            <family val="2"/>
            <charset val="238"/>
          </rPr>
          <t xml:space="preserve"> Manjinski interesi </t>
        </r>
        <r>
          <rPr>
            <sz val="8"/>
            <color indexed="81"/>
            <rFont val="Tahoma"/>
            <charset val="238"/>
          </rPr>
          <t xml:space="preserve">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
</t>
        </r>
      </text>
    </comment>
    <comment ref="A77" authorId="1" shapeId="0">
      <text>
        <r>
          <rPr>
            <sz val="8"/>
            <color indexed="81"/>
            <rFont val="Tahoma"/>
            <charset val="238"/>
          </rPr>
          <t xml:space="preserve">Podatak pod AOP 054 – </t>
        </r>
        <r>
          <rPr>
            <b/>
            <sz val="8"/>
            <color indexed="81"/>
            <rFont val="Tahoma"/>
            <family val="2"/>
            <charset val="238"/>
          </rPr>
          <t>Manjinski interesi</t>
        </r>
        <r>
          <rPr>
            <sz val="8"/>
            <color indexed="81"/>
            <rFont val="Tahoma"/>
            <charset val="238"/>
          </rPr>
          <t xml:space="preserve"> sadrži dio rezultata nakon konsolidacije i oporezivanja, koji pripada manjinskim dioničarima društva ili društava kćeri koje se bile konsolidirane od strane matice - obveznika tromjesečnog izvješćivanja. Smisao takvog načina izvješćivanja je u tome da se zasebno izdvoji neto dobit skupine.
</t>
        </r>
      </text>
    </comment>
  </commentList>
</comments>
</file>

<file path=xl/comments4.xml><?xml version="1.0" encoding="utf-8"?>
<comments xmlns="http://schemas.openxmlformats.org/spreadsheetml/2006/main">
  <authors>
    <author>a</author>
  </authors>
  <commentList>
    <comment ref="A15" authorId="0" shapeId="0">
      <text>
        <r>
          <rPr>
            <sz val="8"/>
            <color indexed="81"/>
            <rFont val="Tahoma"/>
            <charset val="238"/>
          </rPr>
          <t xml:space="preserve">Podatak pod </t>
        </r>
        <r>
          <rPr>
            <b/>
            <sz val="8"/>
            <color indexed="81"/>
            <rFont val="Tahoma"/>
            <family val="2"/>
            <charset val="238"/>
          </rPr>
          <t xml:space="preserve"> Neizvjesnosti</t>
        </r>
        <r>
          <rPr>
            <sz val="8"/>
            <color indexed="81"/>
            <rFont val="Tahoma"/>
            <charset val="238"/>
          </rPr>
          <t xml:space="preserve"> obuhvaća opis slučajeva kod kojih postoji neizvjesnost naplate prihoda ili mogućih budućih troškova (neke značajne štete), uz komentar uprave društva s obzirom na prethodno i promatrano tromjesečje te na buduće razdoblje u kojem bi se mogli pojaviti otpisi nenaplativih potraživanja ili neki drugi troškovi. 
</t>
        </r>
      </text>
    </comment>
    <comment ref="A17" authorId="0" shapeId="0">
      <text>
        <r>
          <rPr>
            <sz val="8"/>
            <color indexed="81"/>
            <rFont val="Tahoma"/>
            <charset val="238"/>
          </rPr>
          <t xml:space="preserve">Podatak pod </t>
        </r>
        <r>
          <rPr>
            <b/>
            <sz val="8"/>
            <color indexed="81"/>
            <rFont val="Tahoma"/>
            <family val="2"/>
            <charset val="238"/>
          </rPr>
          <t>Rezultati poslovanja</t>
        </r>
        <r>
          <rPr>
            <sz val="8"/>
            <color indexed="81"/>
            <rFont val="Tahoma"/>
            <charset val="238"/>
          </rPr>
          <t xml:space="preserve"> obuhvaća komentar uprave društva o financijskom i poslovnom rezultatu u promatranom tromjesečju i kumulativnom razdoblju u usporedbi s istim razdobljem prethodne godine.
</t>
        </r>
      </text>
    </comment>
    <comment ref="A19" authorId="0" shapeId="0">
      <text>
        <r>
          <rPr>
            <sz val="8"/>
            <color indexed="81"/>
            <rFont val="Tahoma"/>
            <charset val="238"/>
          </rPr>
          <t xml:space="preserve">Podatak pod </t>
        </r>
        <r>
          <rPr>
            <b/>
            <sz val="8"/>
            <color indexed="81"/>
            <rFont val="Tahoma"/>
            <family val="2"/>
            <charset val="238"/>
          </rPr>
          <t>Prihodi po djelatnostima</t>
        </r>
        <r>
          <rPr>
            <sz val="8"/>
            <color indexed="81"/>
            <rFont val="Tahoma"/>
            <charset val="238"/>
          </rPr>
          <t xml:space="preserve"> obuhvaća analizu planiranih i ostvarenih prihoda po temeljnim djelatnostima za promatrano tromjesečje, uz navođenje razloga za eventualna odstupanja.
</t>
        </r>
      </text>
    </comment>
    <comment ref="A21" authorId="0" shapeId="0">
      <text>
        <r>
          <rPr>
            <sz val="8"/>
            <color indexed="81"/>
            <rFont val="Tahoma"/>
            <charset val="238"/>
          </rPr>
          <t xml:space="preserve">Podatak pod </t>
        </r>
        <r>
          <rPr>
            <b/>
            <sz val="8"/>
            <color indexed="81"/>
            <rFont val="Tahoma"/>
            <family val="2"/>
            <charset val="238"/>
          </rPr>
          <t>Opis usluga</t>
        </r>
        <r>
          <rPr>
            <sz val="8"/>
            <color indexed="81"/>
            <rFont val="Tahoma"/>
            <charset val="238"/>
          </rPr>
          <t xml:space="preserve"> obuhvaća popis osnovnih usluga te opis planiranog uvođenja novih usluga.
</t>
        </r>
      </text>
    </comment>
    <comment ref="A23" authorId="0" shapeId="0">
      <text>
        <r>
          <rPr>
            <sz val="8"/>
            <color indexed="81"/>
            <rFont val="Tahoma"/>
            <charset val="238"/>
          </rPr>
          <t xml:space="preserve">Podatak pod </t>
        </r>
        <r>
          <rPr>
            <b/>
            <sz val="8"/>
            <color indexed="81"/>
            <rFont val="Tahoma"/>
            <family val="2"/>
            <charset val="238"/>
          </rPr>
          <t xml:space="preserve">Operativni i ostali troškovi </t>
        </r>
        <r>
          <rPr>
            <sz val="8"/>
            <color indexed="81"/>
            <rFont val="Tahoma"/>
            <charset val="238"/>
          </rPr>
          <t xml:space="preserve">obuhvaća kratku analizu strukture troškova te analizu ostvarenih i planiranih troškova u promatranom tromjesečju i kumulativnom razdoblju u usporedbi s istim razdobljem prethodne godine.
</t>
        </r>
      </text>
    </comment>
    <comment ref="A25" authorId="0" shapeId="0">
      <text>
        <r>
          <rPr>
            <sz val="8"/>
            <color indexed="81"/>
            <rFont val="Tahoma"/>
            <charset val="238"/>
          </rPr>
          <t xml:space="preserve">Podatak pod </t>
        </r>
        <r>
          <rPr>
            <b/>
            <sz val="8"/>
            <color indexed="81"/>
            <rFont val="Tahoma"/>
            <family val="2"/>
            <charset val="238"/>
          </rPr>
          <t xml:space="preserve">Dobit ili gubitak </t>
        </r>
        <r>
          <rPr>
            <sz val="8"/>
            <color indexed="81"/>
            <rFont val="Tahoma"/>
            <charset val="238"/>
          </rPr>
          <t xml:space="preserve">obuhvaća komentar ostvarene dobiti/gubitka za promatrano tromjesečje u usporedbi s istim razdobljem prethodne godine odnosno s prethodnim tromjesečjem te u usporedbi s planiranim za promatrano tromjesečje. 
</t>
        </r>
      </text>
    </comment>
    <comment ref="A27" authorId="0" shapeId="0">
      <text>
        <r>
          <rPr>
            <sz val="8"/>
            <color indexed="81"/>
            <rFont val="Tahoma"/>
            <charset val="238"/>
          </rPr>
          <t xml:space="preserve">Podatak pod </t>
        </r>
        <r>
          <rPr>
            <b/>
            <sz val="8"/>
            <color indexed="81"/>
            <rFont val="Tahoma"/>
            <family val="2"/>
            <charset val="238"/>
          </rPr>
          <t>Likvidnost</t>
        </r>
        <r>
          <rPr>
            <sz val="8"/>
            <color indexed="81"/>
            <rFont val="Tahoma"/>
            <charset val="238"/>
          </rPr>
          <t xml:space="preserve"> obuhvaća komentar uprave o poslovanju društva s obzirom na problematiku likvidnosti i solventnosti, kako u tekućem tromjesečju, tako i u budućim razdobljima.
</t>
        </r>
      </text>
    </comment>
    <comment ref="E29" authorId="0" shapeId="0">
      <text>
        <r>
          <rPr>
            <sz val="8"/>
            <color indexed="81"/>
            <rFont val="Tahoma"/>
            <charset val="238"/>
          </rPr>
          <t>Podatak pod</t>
        </r>
        <r>
          <rPr>
            <b/>
            <sz val="8"/>
            <color indexed="81"/>
            <rFont val="Tahoma"/>
            <family val="2"/>
            <charset val="238"/>
          </rPr>
          <t xml:space="preserve"> Promjene računovodstvenih politika</t>
        </r>
        <r>
          <rPr>
            <sz val="8"/>
            <color indexed="81"/>
            <rFont val="Tahoma"/>
            <charset val="238"/>
          </rPr>
          <t xml:space="preserve"> obuhvaća komentar uprave o svim značajnijim promjenama računovodstvenih politika u tekućem tromjesečju koje imaju bilo kakav utjecaj na sastavljanje i objavljivanje financijskih izvješća. 
</t>
        </r>
      </text>
    </comment>
    <comment ref="E31" authorId="0" shapeId="0">
      <text>
        <r>
          <rPr>
            <sz val="8"/>
            <color indexed="81"/>
            <rFont val="Tahoma"/>
            <charset val="238"/>
          </rPr>
          <t xml:space="preserve">Podatak pod </t>
        </r>
        <r>
          <rPr>
            <b/>
            <sz val="8"/>
            <color indexed="81"/>
            <rFont val="Tahoma"/>
            <family val="2"/>
            <charset val="238"/>
          </rPr>
          <t xml:space="preserve">Pravna pitanja </t>
        </r>
        <r>
          <rPr>
            <sz val="8"/>
            <color indexed="81"/>
            <rFont val="Tahoma"/>
            <charset val="238"/>
          </rPr>
          <t xml:space="preserve">obuhvaća komentar uprave o važnijim sudskim sporovima u kojima društvo sudjeluje kao tužitelj ili tuženik i njihovom značaju za poslovanje društva.
</t>
        </r>
      </text>
    </comment>
    <comment ref="E33" authorId="0" shapeId="0">
      <text>
        <r>
          <rPr>
            <sz val="8"/>
            <color indexed="81"/>
            <rFont val="Tahoma"/>
            <charset val="238"/>
          </rPr>
          <t xml:space="preserve">Podatak pod </t>
        </r>
        <r>
          <rPr>
            <b/>
            <sz val="8"/>
            <color indexed="81"/>
            <rFont val="Tahoma"/>
            <family val="2"/>
            <charset val="238"/>
          </rPr>
          <t>Ostale napomene</t>
        </r>
        <r>
          <rPr>
            <sz val="8"/>
            <color indexed="81"/>
            <rFont val="Tahoma"/>
            <charset val="238"/>
          </rPr>
          <t xml:space="preserve"> obuhvaća komentar uprave o ostalim značajnijim događajima koji nisu komentirani u prethodnim pozicijama.
</t>
        </r>
      </text>
    </comment>
  </commentList>
</comments>
</file>

<file path=xl/sharedStrings.xml><?xml version="1.0" encoding="utf-8"?>
<sst xmlns="http://schemas.openxmlformats.org/spreadsheetml/2006/main" count="1171" uniqueCount="905">
  <si>
    <r>
      <t xml:space="preserve">Podatak pod </t>
    </r>
    <r>
      <rPr>
        <b/>
        <sz val="10"/>
        <rFont val="Arial"/>
        <family val="2"/>
        <charset val="238"/>
      </rPr>
      <t>Zarada po dionici</t>
    </r>
    <r>
      <rPr>
        <sz val="10"/>
        <rFont val="Arial"/>
        <charset val="238"/>
      </rPr>
      <t xml:space="preserve"> utvrđuje se dijeljenjem neto dobiti ili gubitka tromjesečja, nakon što se oduzmu dividende na povlaštene dionice, s ponderiranim prosječnim brojem redovnih dionica tijekom promatranog tromjesečja. </t>
    </r>
    <r>
      <rPr>
        <b/>
        <sz val="10"/>
        <rFont val="Arial"/>
        <family val="2"/>
        <charset val="238"/>
      </rPr>
      <t>Porez na dobit</t>
    </r>
    <r>
      <rPr>
        <sz val="10"/>
        <rFont val="Arial"/>
        <charset val="238"/>
      </rPr>
      <t xml:space="preserve"> utvrđuje se na način da za dionička društva koja plaćaju akontaciju poreza na dobit temeljem rezultata iz prethodne godine, iznos poreza za promatrano tromjesečje čini akontacija utvrđena od strane Porezne uprave za to razdoblje, dok se za dionička društva koja temeljem rezultata iz prethodne godine imaju porezni gubitak te za dionička društva koja su tek započele s poslovanjem, iznos poreza za promatrano tromjesečje utvrđuje sukladno prenesenim poreznim gubicima odnosno alikvotnoj poreznoj obvezi za promatrano tromjesečje. U izvješću za posljednje tromjesečje u godini potrebno je izvršiti usklađenje poreza na dobit. </t>
    </r>
  </si>
  <si>
    <t>Pri utvrđivanju osnovice poreza na dobit za određeno tromjesečje dioničko društvo treba biti dosljedno, kako bi se porezno terećenje za pojedino tromjesečje što preciznije alociralo. Zarada po dionici za kumulativno razdoblje tekuće godine izračunava se jednako kao i zarada po dionici za promatrano tromjesečje, s time da se uzima sveukupno razdoblje od početka financijske godine do kraja posljednjeg tromjesečja.</t>
  </si>
  <si>
    <r>
      <t xml:space="preserve">Podatak pod </t>
    </r>
    <r>
      <rPr>
        <b/>
        <sz val="10"/>
        <rFont val="Arial"/>
        <family val="2"/>
        <charset val="238"/>
      </rPr>
      <t xml:space="preserve">Neizvjesnosti </t>
    </r>
    <r>
      <rPr>
        <sz val="10"/>
        <rFont val="Arial"/>
        <charset val="238"/>
      </rPr>
      <t>obuhvaća opis značajnijih slučajeva kod kojih postoji neizvjesnost naplate danih kredita ili mogućih budućih troškova, uz komentar uprave s obzirom na prethodno i promatrano tromjesečje te na buduće razdoblje u kojem bi navedeni slučajevi mogli imati veći značaj za poslovanje dioničkog društva.</t>
    </r>
  </si>
  <si>
    <r>
      <t xml:space="preserve">Podatak pod </t>
    </r>
    <r>
      <rPr>
        <b/>
        <sz val="10"/>
        <rFont val="Arial"/>
        <family val="2"/>
        <charset val="238"/>
      </rPr>
      <t>Prihodi po djelatnostima</t>
    </r>
    <r>
      <rPr>
        <sz val="10"/>
        <rFont val="Arial"/>
        <charset val="238"/>
      </rPr>
      <t xml:space="preserve"> obuhvaća analizu planiranih i ostvarenih prihoda po skupinama komitenata i po vrsti posla dioničkog društva za promatrano tromjesečje, uz navođenje razloga za eventualna odstupanja.</t>
    </r>
  </si>
  <si>
    <t>UPR11_MJESTO</t>
  </si>
  <si>
    <t>UPR11_ADRESA</t>
  </si>
  <si>
    <t>UPR11_IME</t>
  </si>
  <si>
    <t>NADZ00_DATUM</t>
  </si>
  <si>
    <t>NADZ00_MJESTO</t>
  </si>
  <si>
    <t>NADZ00_ADRESA</t>
  </si>
  <si>
    <t>NADZ01_IME</t>
  </si>
  <si>
    <t>NADZ01_DATUM</t>
  </si>
  <si>
    <t>NADZ01_MJESTO</t>
  </si>
  <si>
    <t>NADZ01_ADRESA</t>
  </si>
  <si>
    <t>Priljevi novčanih sredstava u 4. tromjesečju ostvareni su u iznosu većem za 2% od planiranih. Redovno su podmirivane obveze prema zaposlenicima, državi, bankama i dobavljačima.</t>
  </si>
  <si>
    <t>U četvrtom tromjesečju 2006.g. nije bilo većih slučajeva koji bi bili problematični te utjecali na neizvjesnost naplate.</t>
  </si>
  <si>
    <t>OSNOVNE GRUPE PROIZVODA: Vegeta, Podravka jela, Lino i Dolcela, Kviki, Voće i povrće, Pića, Mlinarski i pekarski proizvodi, Mesni proizvodi, Lijekovi, Trgovačka roba i ostalo (ugostiteljstvo, usluge, društvena prehrana, sladoled, riža i leguminoze).</t>
  </si>
  <si>
    <t>U promatranom razdoblju nije bilo promjene računovodstvenih politika</t>
  </si>
  <si>
    <t>Grupa Podravka je u četvrtom tromjesečju 2006. godine ostvarila gubitak u poslovanju od 38,7 miljuna kuna.</t>
  </si>
  <si>
    <t>Ukupni rashodi Grupe Podravka za četvrto  tromjesečje iznose 960,7 mil.kn i manji su za 1,6 %  od ostvarenih za isto razdoblje prošle godine, te 2,8 % veći od planiranih za promatrano tromjesečje. U strukturi ukupnih rashoda operativni čine 97,64 %, a financijski 2,36 %. Troškovi osoblja  su veći za 9,1% veći  u odnosu na isto razdoblje prošle godine.</t>
  </si>
  <si>
    <t>DOLNI LHOTA  39, ČEŠKA</t>
  </si>
  <si>
    <t>NADZ02_IME</t>
  </si>
  <si>
    <t>NADZ02_DATUM</t>
  </si>
  <si>
    <t>NADZ02_MJESTO</t>
  </si>
  <si>
    <t>NADZ02_ADRESA</t>
  </si>
  <si>
    <t>NADZ03_IME</t>
  </si>
  <si>
    <t>NADZ03_DATUM</t>
  </si>
  <si>
    <t>NADZ03_MJESTO</t>
  </si>
  <si>
    <t>NADZ03_ADRESA</t>
  </si>
  <si>
    <t>NADZ04_IME</t>
  </si>
  <si>
    <t>NADZ04_DATUM</t>
  </si>
  <si>
    <t>NADZ04_MJESTO</t>
  </si>
  <si>
    <t>NADZ04_ADRESA</t>
  </si>
  <si>
    <t>NADZ05_IME</t>
  </si>
  <si>
    <t>NADZ05_DATUM</t>
  </si>
  <si>
    <t>NADZ05_MJESTO</t>
  </si>
  <si>
    <t>NADZ05_ADRESA</t>
  </si>
  <si>
    <t>NADZ06_IME</t>
  </si>
  <si>
    <t>NADZ06_DATUM</t>
  </si>
  <si>
    <t>NADZ06_MJESTO</t>
  </si>
  <si>
    <t>NADZ06_ADRESA</t>
  </si>
  <si>
    <t>NADZ07_IME</t>
  </si>
  <si>
    <t>NADZ07_DATUM</t>
  </si>
  <si>
    <t>NADZ07_MJESTO</t>
  </si>
  <si>
    <t>NADZ07_ADRESA</t>
  </si>
  <si>
    <t>NADZ08_IME</t>
  </si>
  <si>
    <t>NADZ08_DATUM</t>
  </si>
  <si>
    <t>NADZ08_MJESTO</t>
  </si>
  <si>
    <t>NADZ08_ADRESA</t>
  </si>
  <si>
    <t>NADZ09_IME</t>
  </si>
  <si>
    <t>NADZ09_DATUM</t>
  </si>
  <si>
    <t>NADZ09_MJESTO</t>
  </si>
  <si>
    <t>NADZ09_ADRESA</t>
  </si>
  <si>
    <t>NADZ10_IME</t>
  </si>
  <si>
    <t>NADZ10_DATUM</t>
  </si>
  <si>
    <t>NADZ10_MJESTO</t>
  </si>
  <si>
    <t>NADZ10_ADRESA</t>
  </si>
  <si>
    <t>NADZ11_IME</t>
  </si>
  <si>
    <t>NADZ11_DATUM</t>
  </si>
  <si>
    <t>NADZ11_MJESTO</t>
  </si>
  <si>
    <t>NADZ11_ADRESA</t>
  </si>
  <si>
    <t>NADZ00_IME</t>
  </si>
  <si>
    <t>NADZ15_DATUM</t>
  </si>
  <si>
    <t>NADZ15_MJESTO</t>
  </si>
  <si>
    <t>NADZ15_ADRESA</t>
  </si>
  <si>
    <t>NADZ15_IME</t>
  </si>
  <si>
    <t>NADZ14_IME</t>
  </si>
  <si>
    <t>NADZ14_DATUM</t>
  </si>
  <si>
    <t>NADZ14_MJESTO</t>
  </si>
  <si>
    <t>NADZ14_ADRESA</t>
  </si>
  <si>
    <t>NADZ13_IME</t>
  </si>
  <si>
    <t>NADZ13_DATUM</t>
  </si>
  <si>
    <t>NADZ13_MJESTO</t>
  </si>
  <si>
    <t>NADZ13_ADRESA</t>
  </si>
  <si>
    <t>NADZ12_IME</t>
  </si>
  <si>
    <t>TVRTKA</t>
  </si>
  <si>
    <t>HPT</t>
  </si>
  <si>
    <t>ULICA</t>
  </si>
  <si>
    <t>TEL</t>
  </si>
  <si>
    <t>TFX</t>
  </si>
  <si>
    <t>PODR</t>
  </si>
  <si>
    <t>DAT_OSN</t>
  </si>
  <si>
    <t>SIF_DJEL</t>
  </si>
  <si>
    <t>OP_DJEL</t>
  </si>
  <si>
    <t>BROJ_DJ</t>
  </si>
  <si>
    <t>TEM_KAP</t>
  </si>
  <si>
    <t>NADZ12_DATUM</t>
  </si>
  <si>
    <t>NADZ12_MJESTO</t>
  </si>
  <si>
    <t>NADZ12_ADRESA</t>
  </si>
  <si>
    <t>BROJ_DIONICARA</t>
  </si>
  <si>
    <t>Uprava društva mora imati barem jednog člana / predsjednika, obavezan je upis svih podataka o njemu.</t>
  </si>
  <si>
    <t>O svakom od članova Uprave i prokuristi moraju biti upisani svi traženi podaci (prezime i ime, datum rođenja, mjesto i adresa).</t>
  </si>
  <si>
    <t>Broj dioničara i Ukupan iznos temeljnog kapitala društva moraju biti upisani i veći od nule.</t>
  </si>
  <si>
    <t>Ako postoji Nadzorni odbor i upisani su njegovi članovi, svakom od članova Nadzornog odbora moraju biti upisani svi traženi podaci (prezime i ime, datum rođenja, mjesto i adresa).</t>
  </si>
  <si>
    <t>Zavisno od ukupnog broja dioničara, ako ih je manje od deset, treba ih sve navesti na listi dioničara bez obzira koliko ih ima, a ako ih je 10 ili više, obavezan je upis svih deset najvećih. Dioničare treba navesti u padajućem redoslijedu od najvećeg prema najmanjem po broju i postotku dionica u vlasništvu.</t>
  </si>
  <si>
    <t>Kontrole su zadovoljene:</t>
  </si>
  <si>
    <t>Subjekti konsolidacije (ako postoje), moraju biti upisani bez preskakanja rednih brojeva.</t>
  </si>
  <si>
    <t>Svi podaci o revizorskoj kući koja je revidirala zadnje izviješće moraju biti popunjeni.</t>
  </si>
  <si>
    <t>DION01_IME</t>
  </si>
  <si>
    <t>DION02_IME</t>
  </si>
  <si>
    <t>DION03_IME</t>
  </si>
  <si>
    <t>DION04_IME</t>
  </si>
  <si>
    <t>DION05_IME</t>
  </si>
  <si>
    <t>DION06_IME</t>
  </si>
  <si>
    <t>DION07_IME</t>
  </si>
  <si>
    <t>DION08_IME</t>
  </si>
  <si>
    <t>DION09_IME</t>
  </si>
  <si>
    <t>DION10_IME</t>
  </si>
  <si>
    <t>DION01_ADR</t>
  </si>
  <si>
    <t>DION02_ADR</t>
  </si>
  <si>
    <t>DION03_ADR</t>
  </si>
  <si>
    <t>DION04_ADR</t>
  </si>
  <si>
    <t>DION05_ADR</t>
  </si>
  <si>
    <t>DION06_ADR</t>
  </si>
  <si>
    <t>DION07_ADR</t>
  </si>
  <si>
    <t>DION08_ADR</t>
  </si>
  <si>
    <t>DION09_ADR</t>
  </si>
  <si>
    <t>DION10_ADR</t>
  </si>
  <si>
    <t>DION02_BROJD</t>
  </si>
  <si>
    <t>DION03_BROJD</t>
  </si>
  <si>
    <t>DION04_BROJD</t>
  </si>
  <si>
    <t>DION05_BROJD</t>
  </si>
  <si>
    <t>DION06_BROJD</t>
  </si>
  <si>
    <t>DION07_BROJD</t>
  </si>
  <si>
    <t>DION08_BROJD</t>
  </si>
  <si>
    <t>DION09_BROJD</t>
  </si>
  <si>
    <t>DION10_BROJD</t>
  </si>
  <si>
    <t>DION01_BROJD</t>
  </si>
  <si>
    <t>DION02_POSTD</t>
  </si>
  <si>
    <t>DION03_POSTD</t>
  </si>
  <si>
    <t>DION04_POSTD</t>
  </si>
  <si>
    <t>DION05_POSTD</t>
  </si>
  <si>
    <t>DION06_POSTD</t>
  </si>
  <si>
    <t>DION07_POSTD</t>
  </si>
  <si>
    <t>DION08_POSTD</t>
  </si>
  <si>
    <t>DION09_POSTD</t>
  </si>
  <si>
    <t>DION10_POSTD</t>
  </si>
  <si>
    <t>DION01_POSTD</t>
  </si>
  <si>
    <t>DION11_POSTD</t>
  </si>
  <si>
    <t>DION11_BROJD</t>
  </si>
  <si>
    <t>EMR01_OZN</t>
  </si>
  <si>
    <t>EMR02_OZN</t>
  </si>
  <si>
    <t>EMR03_OZN</t>
  </si>
  <si>
    <t>EMR04_OZN</t>
  </si>
  <si>
    <t>EMR05_OZN</t>
  </si>
  <si>
    <t>EMR06_OZN</t>
  </si>
  <si>
    <t>EMR07_OZN</t>
  </si>
  <si>
    <t>EMR08_OZN</t>
  </si>
  <si>
    <t>EMR09_OZN</t>
  </si>
  <si>
    <t>EMR01_BR</t>
  </si>
  <si>
    <t>EMR02_BR</t>
  </si>
  <si>
    <t>EMR03_BR</t>
  </si>
  <si>
    <t>EMR04_BR</t>
  </si>
  <si>
    <t>EMR05_BR</t>
  </si>
  <si>
    <t>EMR06_BR</t>
  </si>
  <si>
    <t>EMR07_BR</t>
  </si>
  <si>
    <t>EMR08_BR</t>
  </si>
  <si>
    <t>EMR09_BR</t>
  </si>
  <si>
    <t>EMR01_NV</t>
  </si>
  <si>
    <t>EMR02_NV</t>
  </si>
  <si>
    <t>EMR03_NV</t>
  </si>
  <si>
    <t>EMR04_NV</t>
  </si>
  <si>
    <t>EMR05_NV</t>
  </si>
  <si>
    <t>EMR06_NV</t>
  </si>
  <si>
    <t>EMR07_NV</t>
  </si>
  <si>
    <t>EMR08_NV</t>
  </si>
  <si>
    <t>EMR09_NV</t>
  </si>
  <si>
    <t>EMP02_OZN</t>
  </si>
  <si>
    <t>EMP03_OZN</t>
  </si>
  <si>
    <t>EMP04_OZN</t>
  </si>
  <si>
    <t>EMP05_OZN</t>
  </si>
  <si>
    <t>EMP06_OZN</t>
  </si>
  <si>
    <t>EMP07_OZN</t>
  </si>
  <si>
    <t>EMP08_OZN</t>
  </si>
  <si>
    <t>EMP09_OZN</t>
  </si>
  <si>
    <t>EMP01_BR</t>
  </si>
  <si>
    <t>EMP02_BR</t>
  </si>
  <si>
    <t>EMP03_BR</t>
  </si>
  <si>
    <t>EMP04_BR</t>
  </si>
  <si>
    <t>EMP05_BR</t>
  </si>
  <si>
    <t>EMP06_BR</t>
  </si>
  <si>
    <t>EMP07_BR</t>
  </si>
  <si>
    <t>EMP08_BR</t>
  </si>
  <si>
    <t>EMP09_BR</t>
  </si>
  <si>
    <t>EMP01_NV</t>
  </si>
  <si>
    <t>EMP02_NV</t>
  </si>
  <si>
    <t>EMP03_NV</t>
  </si>
  <si>
    <t>EMP04_NV</t>
  </si>
  <si>
    <t>EMP05_NV</t>
  </si>
  <si>
    <t>EMP06_NV</t>
  </si>
  <si>
    <t>EMP07_NV</t>
  </si>
  <si>
    <t>EMP08_NV</t>
  </si>
  <si>
    <t>EMP09_NV</t>
  </si>
  <si>
    <t>EMP01_OZN</t>
  </si>
  <si>
    <t>KSUBJ01_MB</t>
  </si>
  <si>
    <t>KSUBJ02_MB</t>
  </si>
  <si>
    <t>KSUBJ03_MB</t>
  </si>
  <si>
    <t>KSUBJ04_MB</t>
  </si>
  <si>
    <t>KSUBJ05_MB</t>
  </si>
  <si>
    <t>KSUBJ06_MB</t>
  </si>
  <si>
    <t>KSUBJ02_NAZ</t>
  </si>
  <si>
    <t>KSUBJ03_NAZ</t>
  </si>
  <si>
    <t>KSUBJ04_NAZ</t>
  </si>
  <si>
    <t>KSUBJ05_NAZ</t>
  </si>
  <si>
    <t>KSUBJ06_NAZ</t>
  </si>
  <si>
    <t>KSUBJ01_NAZ</t>
  </si>
  <si>
    <t>KSUBJ02_MJES</t>
  </si>
  <si>
    <t>KSUBJ03_MJES</t>
  </si>
  <si>
    <t>KSUBJ04_MJES</t>
  </si>
  <si>
    <t>KSUBJ05_MJES</t>
  </si>
  <si>
    <t>KSUBJ06_MJES</t>
  </si>
  <si>
    <t>KSUBJ01_MJES</t>
  </si>
  <si>
    <t>KSUBJ02_ADR</t>
  </si>
  <si>
    <t>KSUBJ03_ADR</t>
  </si>
  <si>
    <t>KSUBJ04_ADR</t>
  </si>
  <si>
    <t>KSUBJ05_ADR</t>
  </si>
  <si>
    <t>KSUBJ06_ADR</t>
  </si>
  <si>
    <t>KSUBJ01_ADR</t>
  </si>
  <si>
    <t>REVIZ_NAZIV</t>
  </si>
  <si>
    <t>REVIZ_MJESTO</t>
  </si>
  <si>
    <t>REVIZ_ADRESA</t>
  </si>
  <si>
    <t>BURZA01</t>
  </si>
  <si>
    <t>www.podravka.com</t>
  </si>
  <si>
    <t>U četvrtom tromjesečju nije bilo podjele dionica</t>
  </si>
  <si>
    <t>U četvrtom tromjesečju gubitak po dionici iznosio je -7,26 kn.</t>
  </si>
  <si>
    <t>U četvrtom tromjesečju nije bilo značajnije promjene vlasničke strukture.</t>
  </si>
  <si>
    <t>U četvrtom tromjesečju društvo Podravka-International Sp.z o.o., Warsaw je pripojeno društvu Podravka Polska Sp. z o.o., Kostrzyn.</t>
  </si>
  <si>
    <t>TRG KRALJA ZVONIMIRA 13</t>
  </si>
  <si>
    <t>BURZA02</t>
  </si>
  <si>
    <t>BURZA03</t>
  </si>
  <si>
    <t>BURZA04</t>
  </si>
  <si>
    <t>BURZA05</t>
  </si>
  <si>
    <t>KOTAC01</t>
  </si>
  <si>
    <t>KOTAC02</t>
  </si>
  <si>
    <t>KOTAC03</t>
  </si>
  <si>
    <t>KOTAC04</t>
  </si>
  <si>
    <t>KOTAC05</t>
  </si>
  <si>
    <t>CIJENA_R_MAXT</t>
  </si>
  <si>
    <t>CIJENA_R_MINT</t>
  </si>
  <si>
    <t>CIJENA_P_MAXT</t>
  </si>
  <si>
    <t>CIJENA_P_MINT</t>
  </si>
  <si>
    <t>CIJENA_R_MAXP</t>
  </si>
  <si>
    <t>CIJENA_R_MINP</t>
  </si>
  <si>
    <t>CIJENA_P_MAXP</t>
  </si>
  <si>
    <t>CIJENA_P_MINP</t>
  </si>
  <si>
    <t>ZPDT</t>
  </si>
  <si>
    <t>ZPDK</t>
  </si>
  <si>
    <t>ZPDK_PRG</t>
  </si>
  <si>
    <t>ZPDT_PRG</t>
  </si>
  <si>
    <t>TRZ_KAPIT</t>
  </si>
  <si>
    <t>DIVID_R1</t>
  </si>
  <si>
    <t>DIVID_R2</t>
  </si>
  <si>
    <t>DIVID_R3</t>
  </si>
  <si>
    <t>DIVID_P1</t>
  </si>
  <si>
    <t>DIVID_P2</t>
  </si>
  <si>
    <t>DIVID_P3</t>
  </si>
  <si>
    <t>OSOB_TEL1</t>
  </si>
  <si>
    <t>OSOB_TEL2</t>
  </si>
  <si>
    <t>OSOB_TEL3</t>
  </si>
  <si>
    <t>OSOB_IME1</t>
  </si>
  <si>
    <t>OSOB_IME2</t>
  </si>
  <si>
    <t>OSOB_IME3</t>
  </si>
  <si>
    <t>31.12. preth.
godine</t>
  </si>
  <si>
    <t>Povećanje</t>
  </si>
  <si>
    <t>Smanjenje</t>
  </si>
  <si>
    <t>Ukupna dužina teksta (max. 1000 znakova):</t>
  </si>
  <si>
    <t>TABF01_1</t>
  </si>
  <si>
    <t>TABF01_2</t>
  </si>
  <si>
    <t>TABF01_3</t>
  </si>
  <si>
    <t>TABF01_4</t>
  </si>
  <si>
    <t>1. Podjela dionica</t>
  </si>
  <si>
    <t>2. Zarada po dionici</t>
  </si>
  <si>
    <t>3. Promjena vlasničke strukture</t>
  </si>
  <si>
    <t>4. Pripajanja i spajanja</t>
  </si>
  <si>
    <t>5. Neizvjesnost (opis slučajeva kod kojih postoji neizvjesnost naplate prihoda ili mogućih budućih troškova)</t>
  </si>
  <si>
    <t>6. Rezultati poslovanja</t>
  </si>
  <si>
    <t>8. Opis proizvoda ili usluga</t>
  </si>
  <si>
    <t>9. Operativni i ostali troškovi</t>
  </si>
  <si>
    <t>10. Dobit ili gubitak</t>
  </si>
  <si>
    <t>11. Likvidnost</t>
  </si>
  <si>
    <t>12. Promjene računovodstvenih politika</t>
  </si>
  <si>
    <t>13. Pravna pitanja</t>
  </si>
  <si>
    <t>ISINR</t>
  </si>
  <si>
    <t>ISINP</t>
  </si>
  <si>
    <t>14. Ostale napomene</t>
  </si>
  <si>
    <t>7. Prihodi po djelatnostima / segmentima</t>
  </si>
  <si>
    <r>
      <t xml:space="preserve">Prilikom popunjavanja obrasca popunjavaju se radni listovi: Tablica_A, FinTab i Tablica_F. Dodatno se na radnom listu RefStr popunjavaju podaci na dnu stranice o osobi koja je popunila obrazac i koju se može kontaktirati u slučaju nekih nejasnoća i naknadnih kontrola na obrascu. </t>
    </r>
    <r>
      <rPr>
        <b/>
        <sz val="10"/>
        <rFont val="Arial"/>
        <family val="2"/>
        <charset val="238"/>
      </rPr>
      <t>Nije dopušteno bilo kakvo mijenjanje naziva radnih listova ili brisanje istih iz ove Excel datoteke</t>
    </r>
    <r>
      <rPr>
        <sz val="10"/>
        <rFont val="Arial"/>
        <charset val="238"/>
      </rPr>
      <t xml:space="preserve">. </t>
    </r>
    <r>
      <rPr>
        <b/>
        <sz val="10"/>
        <rFont val="Arial"/>
        <family val="2"/>
        <charset val="238"/>
      </rPr>
      <t>Izbjegavajte način popunjavanja obrasca Copy/Paste (izreži/zalijepi) jer kod takvog načina ne rade neke kontrole koje ograničavaju unos pogrešnih i nedozvoljenih vrijednosti. Ni u kom slučaju vrijednosti upisane u krivo polje obrasca ne prenosite na pravo polje povlačenjem miša jer ćete time upropastiti interne kontrole obrasca i takav obrazac neće moći biti učitan i elektronički obrađen.</t>
    </r>
  </si>
  <si>
    <r>
      <t xml:space="preserve">Napomena vezane za Excel datoteku </t>
    </r>
    <r>
      <rPr>
        <b/>
        <sz val="10"/>
        <color indexed="10"/>
        <rFont val="Arial"/>
        <family val="2"/>
        <charset val="238"/>
      </rPr>
      <t>(Ova napomene nije i ne smatra se sastavnim dijelom obrasca, ali vam omogućuju da date savjet, prijedlog, problem, komenatar ili bilo kakvu drugu opasku o ovoj Excel datoteci, kako bismo i Vama i sebi olakšali primopredaju obrazaca i što točnije podatke).</t>
    </r>
    <r>
      <rPr>
        <b/>
        <sz val="10"/>
        <color indexed="12"/>
        <rFont val="Arial"/>
        <family val="2"/>
        <charset val="238"/>
      </rPr>
      <t xml:space="preserve"> U slijedeći prostor upišite svoje komentare i prijedloge ako ih imate.</t>
    </r>
  </si>
  <si>
    <t>TABF02_2</t>
  </si>
  <si>
    <t>TABF02_3</t>
  </si>
  <si>
    <t>TABF02_4</t>
  </si>
  <si>
    <t>TABF02_1</t>
  </si>
  <si>
    <t>TABF03_2</t>
  </si>
  <si>
    <t>TABF03_3</t>
  </si>
  <si>
    <t>TABF03_4</t>
  </si>
  <si>
    <t>TABF03_1</t>
  </si>
  <si>
    <t>TABF04_2</t>
  </si>
  <si>
    <t>TABF04_3</t>
  </si>
  <si>
    <t>TABF04_4</t>
  </si>
  <si>
    <t>TABF04_1</t>
  </si>
  <si>
    <t>TABF05_3</t>
  </si>
  <si>
    <t>TABF05_4</t>
  </si>
  <si>
    <t>TABF05_1</t>
  </si>
  <si>
    <t>TABF05_2</t>
  </si>
  <si>
    <t>TABF06_2</t>
  </si>
  <si>
    <t>TABF06_3</t>
  </si>
  <si>
    <t>TABF06_4</t>
  </si>
  <si>
    <t>TABF06_1</t>
  </si>
  <si>
    <t>TABF07_2</t>
  </si>
  <si>
    <t>TABF07_3</t>
  </si>
  <si>
    <t>TABF07_4</t>
  </si>
  <si>
    <t>TABF07_1</t>
  </si>
  <si>
    <t>TABF08_2</t>
  </si>
  <si>
    <t>TABF08_3</t>
  </si>
  <si>
    <t>TABF08_4</t>
  </si>
  <si>
    <t>TABF08_1</t>
  </si>
  <si>
    <t>TABF09_2</t>
  </si>
  <si>
    <t>TABF09_3</t>
  </si>
  <si>
    <t>TABF09_4</t>
  </si>
  <si>
    <t>TABF09_1</t>
  </si>
  <si>
    <t>TABF10_2</t>
  </si>
  <si>
    <t>TABF10_3</t>
  </si>
  <si>
    <t>TABF10_4</t>
  </si>
  <si>
    <t>TABF10_1</t>
  </si>
  <si>
    <t>TABF11_2</t>
  </si>
  <si>
    <t>TABF11_3</t>
  </si>
  <si>
    <t>TABF11_4</t>
  </si>
  <si>
    <t>TABF11_1</t>
  </si>
  <si>
    <t>TABF12_2</t>
  </si>
  <si>
    <t>TABF12_3</t>
  </si>
  <si>
    <t>TABF12_4</t>
  </si>
  <si>
    <t>TABF12_1</t>
  </si>
  <si>
    <t>TABF13_2</t>
  </si>
  <si>
    <t>TABF13_3</t>
  </si>
  <si>
    <t>TABF13_4</t>
  </si>
  <si>
    <t>TABF13_1</t>
  </si>
  <si>
    <t>TABF14_2</t>
  </si>
  <si>
    <t>TABF14_3</t>
  </si>
  <si>
    <t>TABF14_4</t>
  </si>
  <si>
    <t>TABF14_1</t>
  </si>
  <si>
    <t>NAPOMENA01</t>
  </si>
  <si>
    <t>NAPOMENA02</t>
  </si>
  <si>
    <t>NAPOMENA03</t>
  </si>
  <si>
    <t>NAPOMENA04</t>
  </si>
  <si>
    <t>Promjene kapitala - sveukupno kapital i rezerve:</t>
  </si>
  <si>
    <t>Isto kao što postoje ove upute o tehničkim specifičnostima i načinu popunjavanja obrasca proučite i list Upute koji sadrži upute o sadržaju pojedinih polja i načinima izračuna određenih stavaka u obrascu. Dok su ove upute više upute o tehnici popunjavanja, na listu "Upute" su upute o tehnici izračunavanja, primjeni ekonomskih načela te ostalim ekonomskim obilježjima obrasca.</t>
  </si>
  <si>
    <r>
      <t xml:space="preserve">U </t>
    </r>
    <r>
      <rPr>
        <b/>
        <sz val="10"/>
        <rFont val="Arial"/>
        <family val="2"/>
        <charset val="238"/>
      </rPr>
      <t>Tablici A</t>
    </r>
    <r>
      <rPr>
        <sz val="10"/>
        <rFont val="Arial"/>
        <family val="2"/>
        <charset val="238"/>
      </rPr>
      <t xml:space="preserve"> unose se podaci raznovrsnog tipa, tekstualni podaci, datumi, iznosi, postoci, matični brojevi, adresa intrenet stranice, elektroničke pošte i drugo. Sve </t>
    </r>
    <r>
      <rPr>
        <b/>
        <sz val="10"/>
        <rFont val="Arial"/>
        <family val="2"/>
        <charset val="238"/>
      </rPr>
      <t>tekstualne</t>
    </r>
    <r>
      <rPr>
        <sz val="10"/>
        <rFont val="Arial"/>
        <family val="2"/>
        <charset val="238"/>
      </rPr>
      <t xml:space="preserve"> podatke unosite velikim slovima (osim adrese internet stranice i elektroničke pošte). Kod upisa adrese elektroničke pošte obavezno upišite znak @ a ne a ili nešto drugo. Ne zanemarujte i ne propuštajte upise podataka kao što su adresa internet stranice i elektroničke pošte, obavezno ih popunite.</t>
    </r>
  </si>
  <si>
    <t>DA</t>
  </si>
  <si>
    <t>2006-12</t>
  </si>
  <si>
    <t>03454088</t>
  </si>
  <si>
    <t>010006549</t>
  </si>
  <si>
    <t>PODRAVKA prehrambena industrija  d.d., Koprivnica</t>
  </si>
  <si>
    <t>KOPRIVNICA</t>
  </si>
  <si>
    <t>ANTE STARČEVIĆA 32</t>
  </si>
  <si>
    <t>048651553</t>
  </si>
  <si>
    <t>048651805</t>
  </si>
  <si>
    <t>marija.kuser@podravka.hr</t>
  </si>
  <si>
    <t>00015</t>
  </si>
  <si>
    <t>PROIZVODNJA HRANE I PIĆA I FARMACEUTSKIH I KOZMETIČKIH PROIZVODA</t>
  </si>
  <si>
    <t>PRIVREDNA BANKA ZAGREB</t>
  </si>
  <si>
    <t>2340009-1100098526</t>
  </si>
  <si>
    <t>DARKO MARINAC</t>
  </si>
  <si>
    <t>ZAGREB</t>
  </si>
  <si>
    <t>VIDOVČICA 10</t>
  </si>
  <si>
    <t>DRAGAN HABDIJA</t>
  </si>
  <si>
    <t>HRVATSKE DRŽAVNOSTI 25</t>
  </si>
  <si>
    <t>MIROSLAV VITKOVIĆ</t>
  </si>
  <si>
    <t>TOME PROSENJAKA 10/A</t>
  </si>
  <si>
    <t>SAŠA ROMAC</t>
  </si>
  <si>
    <t>BOGOVIĆEVA 2</t>
  </si>
  <si>
    <t>ZDRAVKO ŠESTAK</t>
  </si>
  <si>
    <t>A.G. MATOŠA 25</t>
  </si>
  <si>
    <t>GORAN MARKULIN</t>
  </si>
  <si>
    <t>MIROSLAVA KRLEŽE 22</t>
  </si>
  <si>
    <t>MLADEN VEDRIŠ</t>
  </si>
  <si>
    <t>DRAŽEN SAČER</t>
  </si>
  <si>
    <t>DAMIR FELAK</t>
  </si>
  <si>
    <t>DUBRAVKO ŠTIMAC</t>
  </si>
  <si>
    <t>JOSIP PAVLOVIĆ</t>
  </si>
  <si>
    <t>MARKO EĆIMOVIĆ</t>
  </si>
  <si>
    <t>BORIS HMELINA</t>
  </si>
  <si>
    <t>FRANJO MALETIĆ</t>
  </si>
  <si>
    <t>MILAN ARTUKOVIĆ</t>
  </si>
  <si>
    <t>GORAN GAZIVODA</t>
  </si>
  <si>
    <t>KSENIJA HORVAT</t>
  </si>
  <si>
    <t>TRG KRALJA TOMISLAVA 8</t>
  </si>
  <si>
    <t>ĐURE BASARIČEKA 14</t>
  </si>
  <si>
    <t>VESLAČKA 2</t>
  </si>
  <si>
    <t>ANDRIJE HEBRANGA 58</t>
  </si>
  <si>
    <t>RUDOLFA HORVATA 54</t>
  </si>
  <si>
    <t>FRATERŠČICA 81/1</t>
  </si>
  <si>
    <t>PETRINJSKA 28/A</t>
  </si>
  <si>
    <t>NAZOROVA 18</t>
  </si>
  <si>
    <t>IVANA KUKULJEVIĆA 3</t>
  </si>
  <si>
    <t>DONJI BANOVEC 10</t>
  </si>
  <si>
    <t>FIMA GRUPA D.D.</t>
  </si>
  <si>
    <t>HRVATSKI FOND ZA PRIVATIZACIJU</t>
  </si>
  <si>
    <t>HRVATSKI FOND ZA PRIVATIZACIJU/HZMO</t>
  </si>
  <si>
    <t>ZA BA D.D./ ZBIRNI RN. ZA BANK AUSTRIA CREDITANSTALDT</t>
  </si>
  <si>
    <t>PBZ D.D./KAPITALNI FOND ZATVORENI INV. FOND</t>
  </si>
  <si>
    <t>SG-SPLITSKA BANKA D.D./ALLIANZ OBV. MIR. FOND</t>
  </si>
  <si>
    <t>HYPO AA BANK D.D./PBZ CROATIA OSIGURANJE OBV. MIR. FOND</t>
  </si>
  <si>
    <t>SG-SPLITSKA BANKA/RAIFFEISEN MIR. DRUŠTVO OBV. MIR. FOND</t>
  </si>
  <si>
    <t>PBZ D.D./CN LTD</t>
  </si>
  <si>
    <t>RAIFFEISENBANK AUSTRIA D.D. ZG/RBA</t>
  </si>
  <si>
    <t>ANINA 2, VARAŽDIN</t>
  </si>
  <si>
    <t>I. LUČIĆA 6, ZAGREB</t>
  </si>
  <si>
    <t>SAVSKA 60/4, ZAGREB</t>
  </si>
  <si>
    <t>KRALJA DRŽISLAVA 5, ZAGREB</t>
  </si>
  <si>
    <t>RUĐERA BOŠKOVIĆA 16, SPLIT</t>
  </si>
  <si>
    <t>KOTURAŠKA 47, ZAGREB</t>
  </si>
  <si>
    <t>PETRINJSKA 59, ZAGREB</t>
  </si>
  <si>
    <t>A</t>
  </si>
  <si>
    <t>HRPODRRA0004</t>
  </si>
  <si>
    <t>3805140</t>
  </si>
  <si>
    <t>0991279</t>
  </si>
  <si>
    <t>1130153</t>
  </si>
  <si>
    <t>5981449907</t>
  </si>
  <si>
    <t>3042510487</t>
  </si>
  <si>
    <t>20188537</t>
  </si>
  <si>
    <t>BELUPO D.D.</t>
  </si>
  <si>
    <t>DANICA D.O.O.</t>
  </si>
  <si>
    <t>PONI TRGOVINA D.O.O.</t>
  </si>
  <si>
    <t>PODRAVKA POLSKA SO Z.O.O.</t>
  </si>
  <si>
    <t>PODRAVKA LAGRIS A.S.</t>
  </si>
  <si>
    <t>PODRAVKA SARAJEVO D.O.O.</t>
  </si>
  <si>
    <t>KOSTRZYN</t>
  </si>
  <si>
    <t>DOLNI LHOTA LUHAČOVIC</t>
  </si>
  <si>
    <t>SARAJEVO</t>
  </si>
  <si>
    <t>JOSIPA VARGOVIĆA 4</t>
  </si>
  <si>
    <t>ĐELEKOVEČKA CESTA 7/A</t>
  </si>
  <si>
    <t>JOSIPA VARGOVIĆA 2</t>
  </si>
  <si>
    <t>UL. ASFALTOVA 28, POLJSKA</t>
  </si>
  <si>
    <t>UL. ZELENIH BERETKI 6/1, BIH</t>
  </si>
  <si>
    <t>PRICEWATERHOUSECOOPERS</t>
  </si>
  <si>
    <t>ALEXANDERA VON HUMBOLDTA</t>
  </si>
  <si>
    <t>ZAGREBAČKA BURZA D.D.</t>
  </si>
  <si>
    <t>I. KOTACIJA</t>
  </si>
  <si>
    <t xml:space="preserve">Kod upisa naziva tvrtke, subjekata konsolidacije i slično, ne upisujte nikad navodnike da biste odvojili naziv od ostatka naziva, primjerice "TVRTKA" d.d. upišite samo kao TVRTKA d.d. </t>
  </si>
  <si>
    <t>Isto tako duljina nekih polja je ograničena na određen broj znakova i možda će vam se dogoditi da vam Excel datoteka ne dozvoli upis onako dugog teksta kako ste pokušali, uglavnom je za sva polja predviđen dovoljan broj slovnih mjesta, ali neka ograničenja moraju postojati zbog automatske računalne obrade obrasca. Pri tome skratite duljinu teksta na nekakvu razumnu mjeru. Primjerice, ako pokušate upisati adresu: TRG KRALJA PETRA KREŠIMIRA ČETVRTOG 22/VIII program vam neće dozvoliti jer je adresa preduga, ali je možete upisati kao TRG K. PETRA KREŠIMIRA IV 22/VIII.</t>
  </si>
  <si>
    <r>
      <t xml:space="preserve">U </t>
    </r>
    <r>
      <rPr>
        <b/>
        <sz val="10"/>
        <rFont val="Arial"/>
        <family val="2"/>
        <charset val="238"/>
      </rPr>
      <t>Tablici F</t>
    </r>
    <r>
      <rPr>
        <sz val="10"/>
        <rFont val="Arial"/>
        <family val="2"/>
        <charset val="238"/>
      </rPr>
      <t xml:space="preserve"> unose se opisni podaci, nema gotovo nikakvih ograničenja, osim što je duljina teksta ograničena na 1.000 slovnih mjesta. Ove opise upisujte malim slovima (kao ove upute).</t>
    </r>
  </si>
  <si>
    <r>
      <t>Način predaje.</t>
    </r>
    <r>
      <rPr>
        <sz val="10"/>
        <rFont val="Arial"/>
        <family val="2"/>
        <charset val="238"/>
      </rPr>
      <t xml:space="preserve"> Nakon što je obrazac završen, zadovoljene sve kontrole, ispišite "RefStr" (nije potreban ispis cijelog obrasca), snimite Excel datoteku na magnetni medij (provjerite nakon snimanja ispravnost magnetnog nosioca, tj. pokušajte na drugom računalu kopirati ili otvoriti obrazac). Referentna stranica sadrži tzv. kontrolni broj koji se računa na osnovi svih podataka u svim tablicama kao mehanizam zaštite da je ono što piše na referentnoj stranici kad je ispišete isto ono što je u obrascu na magnenom mediju. Obrazac na magnentom mediju donesite u najbližu poslovnicu FINE gdje ćete ga predati i nakon što se provjeri da je obrazac ispravan djelatnik FINE potvrdit će vam referentnu stranicu kao dokaz da ste obrazac predali.</t>
    </r>
  </si>
  <si>
    <t>Međunarodni identifikacijski broj redovnih dionica (ISIN):</t>
  </si>
  <si>
    <t>Međunarodni identifikacijski broj povlaštenih dionica (ISIN):</t>
  </si>
  <si>
    <t>ISIN(P):</t>
  </si>
  <si>
    <t>ISIN(R):</t>
  </si>
  <si>
    <r>
      <t xml:space="preserve">Podatak pod </t>
    </r>
    <r>
      <rPr>
        <b/>
        <sz val="10"/>
        <rFont val="Arial"/>
        <family val="2"/>
        <charset val="238"/>
      </rPr>
      <t>Deset najvećih dioničara</t>
    </r>
    <r>
      <rPr>
        <sz val="10"/>
        <rFont val="Arial"/>
        <charset val="238"/>
      </rPr>
      <t xml:space="preserve"> ispunjava se na način da se unesu podaci o deset najvećih dioničara na zadnji dan promatranog tromjesečja, prema podacima Središnje depozitarne agencije. Potrebno je upisati ime i prezime i adresu prebivališta fizičke osobe, odnosno tvrtku, sjedište i poslovnu adresu pravne osobe. U kućicama s desne strane potrebno je upisati broj i postotak u temeljnom kapitalu svakog od navedenih deset dioničara na način da se postotni iznos upiše na dvije decimale (npr. 09,99).</t>
    </r>
  </si>
  <si>
    <r>
      <t xml:space="preserve">Podatak pod </t>
    </r>
    <r>
      <rPr>
        <b/>
        <sz val="10"/>
        <rFont val="Arial"/>
        <family val="2"/>
        <charset val="238"/>
      </rPr>
      <t>Broj i postotak vlastitih dionica u temeljnom kapitalu</t>
    </r>
    <r>
      <rPr>
        <sz val="10"/>
        <rFont val="Arial"/>
        <charset val="238"/>
      </rPr>
      <t xml:space="preserve"> ispunjava se na način da se u kućicama s desne strane upiše broj i postotak vlastitih dionica u temeljnom kapitalu, prema podacima Središnje depozitarne agencije, i to tako da se postotni iznos upiše na dvije decimale (npr. 09,99).</t>
    </r>
  </si>
  <si>
    <r>
      <t xml:space="preserve">Podatak pod </t>
    </r>
    <r>
      <rPr>
        <b/>
        <sz val="10"/>
        <rFont val="Arial"/>
        <family val="2"/>
        <charset val="238"/>
      </rPr>
      <t>Cijena redovnih dionica, ako se njima trguje na burzi ili uređenom javnom tržištu</t>
    </r>
    <r>
      <rPr>
        <sz val="10"/>
        <rFont val="Arial"/>
        <charset val="238"/>
      </rPr>
      <t xml:space="preserve"> ispunjava se na način da se navede cijena redovnih dionica najprije za prethodno tromjesečje, zatim za tekuće tromjesečje. Potrebno je navesti najnižu i najvišu cijenu koja se pojavila na tržištu u navedenim razdobljima.</t>
    </r>
  </si>
  <si>
    <r>
      <t xml:space="preserve">Podatak pod </t>
    </r>
    <r>
      <rPr>
        <b/>
        <sz val="10"/>
        <rFont val="Arial"/>
        <family val="2"/>
        <charset val="238"/>
      </rPr>
      <t>Naziv burze ili uređenog javnog tržišta odnosno kotacije</t>
    </r>
    <r>
      <rPr>
        <sz val="10"/>
        <rFont val="Arial"/>
        <charset val="238"/>
      </rPr>
      <t xml:space="preserve"> upisuje se puni naziv uređenog tržišta, te puni naziv kotacije u koju su uvrštene dionice društva. Ostavljen je prostor za 5 kotacija ako društvo kotira na više uređenih tržišta. Ako društvo kotira na više od 5 uređenih tržišta, upisuju se nazivi pet uređenih tržišta prema izboru Uprave.</t>
    </r>
  </si>
  <si>
    <r>
      <t xml:space="preserve">Podatak pod </t>
    </r>
    <r>
      <rPr>
        <b/>
        <sz val="10"/>
        <rFont val="Arial"/>
        <family val="2"/>
        <charset val="238"/>
      </rPr>
      <t>Dividenda isplaćena po povlaštenoj dionici u posljednje tri godine</t>
    </r>
    <r>
      <rPr>
        <sz val="10"/>
        <rFont val="Arial"/>
        <charset val="238"/>
      </rPr>
      <t xml:space="preserve"> ispunjava se za posljednje tri godine, i to na način da se upisuje postotni iznos dividendi u odnosu na nominalnu vrijednost povlaštene dionice, zaokruženo na dvije decimale.</t>
    </r>
  </si>
  <si>
    <r>
      <t xml:space="preserve">Podatak pod </t>
    </r>
    <r>
      <rPr>
        <b/>
        <sz val="10"/>
        <rFont val="Arial"/>
        <family val="2"/>
        <charset val="238"/>
      </rPr>
      <t>Dividenda isplaćena po redovnoj dionici</t>
    </r>
    <r>
      <rPr>
        <sz val="10"/>
        <rFont val="Arial"/>
        <charset val="238"/>
      </rPr>
      <t xml:space="preserve"> </t>
    </r>
    <r>
      <rPr>
        <b/>
        <sz val="10"/>
        <rFont val="Arial"/>
        <family val="2"/>
        <charset val="238"/>
      </rPr>
      <t>u posljednje tri godine</t>
    </r>
    <r>
      <rPr>
        <sz val="10"/>
        <rFont val="Arial"/>
        <charset val="238"/>
      </rPr>
      <t xml:space="preserve"> ispunjava se za posljednje tri godine, i to na način da se upisuje postotni iznos dividendi u odnosu na nominalnu vrijednost redovne dionice, zaokruženo na dvije decimale.</t>
    </r>
  </si>
  <si>
    <t>Izvještaj o promjenama kapitala prikazuje se na način da se prikažu promjene od početka financijske godine do kraja promatranog razdoblja. Potrebno je odvojeno prikazati stavke koje povećavaju stavke kapitala odnosno koje umanjuju stavke kapitala. Stavke koje umanjuju konačni zbroj kapitala upisuju se s negativnim predznakom.</t>
  </si>
  <si>
    <t>Kroz obrazac se možete kretati strelicama ili pritiskom na tipku Tab, svaki pritisak na tipku Tab pozicionirat će se na sljedeće polje u nizu u koje je moguć upis. Pritiskom na tipke Shift + Tab, pozicionirate se na prethodno polje.</t>
  </si>
  <si>
    <t>Tablica E. Izvještaj o promjenama kapitala dioničkog društva</t>
  </si>
  <si>
    <t>Tablica F POJAŠNJENJA I KOMENTAR UPRAVE DIONIČKOG DRUŠTVA</t>
  </si>
  <si>
    <r>
      <t xml:space="preserve">Podatak pod </t>
    </r>
    <r>
      <rPr>
        <b/>
        <sz val="10"/>
        <rFont val="Arial"/>
        <family val="2"/>
        <charset val="238"/>
      </rPr>
      <t>Broj podružnica</t>
    </r>
    <r>
      <rPr>
        <sz val="10"/>
        <rFont val="Arial"/>
        <charset val="238"/>
      </rPr>
      <t xml:space="preserve"> odnosi se na podružnice koje je društvo osnovalo. </t>
    </r>
  </si>
  <si>
    <r>
      <t xml:space="preserve">Podatak pod AOP 018 - </t>
    </r>
    <r>
      <rPr>
        <b/>
        <sz val="10"/>
        <rFont val="Arial"/>
        <family val="2"/>
        <charset val="238"/>
      </rPr>
      <t>Rezerve</t>
    </r>
    <r>
      <rPr>
        <sz val="10"/>
        <rFont val="Arial"/>
        <charset val="238"/>
      </rPr>
      <t xml:space="preserve"> kao što je navedeno u samom obrascu, uključuju sve rezerve i zadržanu dobit/gubitak te sve ostale pozicije kapitala i rezervi koje nisu drugdje uključene. Ako preneseni gubitak iz prethodnih godina prelazi vrijednost ostalih rezervi, nastala vrijednost upisuje se s negativnim predznakom.</t>
    </r>
  </si>
  <si>
    <r>
      <t xml:space="preserve">Podatak pod AOP 020 - </t>
    </r>
    <r>
      <rPr>
        <b/>
        <sz val="10"/>
        <rFont val="Arial"/>
        <family val="2"/>
        <charset val="238"/>
      </rPr>
      <t xml:space="preserve">Manjinski interesi </t>
    </r>
    <r>
      <rPr>
        <sz val="10"/>
        <rFont val="Arial"/>
        <charset val="238"/>
      </rPr>
      <t>uključuje podatke o udjelu manjinskih dioničara u ukupnom kapitalu i rezervama društva - kćeri, kada se radi o konsolidiranim financijskim izvješćima. Ovu poziciju treba svakako iskazati, jer određeni dio kapitala i rezervi koji je u vlasništvu manjinskih dioničara društva koje je poduzeće - kćer obveznika podnošenja tromjesečnih izvješća, ne pripada obvezniku.</t>
    </r>
  </si>
  <si>
    <r>
      <t xml:space="preserve">Podatak pod </t>
    </r>
    <r>
      <rPr>
        <b/>
        <sz val="10"/>
        <rFont val="Arial"/>
        <family val="2"/>
        <charset val="238"/>
      </rPr>
      <t>Oznaka strukture vlasništva</t>
    </r>
    <r>
      <rPr>
        <sz val="10"/>
        <rFont val="Arial"/>
        <charset val="238"/>
      </rPr>
      <t xml:space="preserve"> upisuje se unošenjem slijedećih šifri
   10 Dioničko društvo s udjelom </t>
    </r>
    <r>
      <rPr>
        <u/>
        <sz val="10"/>
        <rFont val="Arial"/>
        <family val="2"/>
        <charset val="238"/>
      </rPr>
      <t>državnog kapitala</t>
    </r>
    <r>
      <rPr>
        <sz val="10"/>
        <rFont val="Arial"/>
        <charset val="238"/>
      </rPr>
      <t xml:space="preserve"> više od 50%
   20 Dioničko društvo s udjelom </t>
    </r>
    <r>
      <rPr>
        <u/>
        <sz val="10"/>
        <rFont val="Arial"/>
        <family val="2"/>
        <charset val="238"/>
      </rPr>
      <t>privatnog kapitala</t>
    </r>
    <r>
      <rPr>
        <sz val="10"/>
        <rFont val="Arial"/>
        <charset val="238"/>
      </rPr>
      <t xml:space="preserve"> više od 50% u većinskom vlasništvu </t>
    </r>
    <r>
      <rPr>
        <u/>
        <sz val="10"/>
        <rFont val="Arial"/>
        <family val="2"/>
        <charset val="238"/>
      </rPr>
      <t>domaćih pravnih</t>
    </r>
    <r>
      <rPr>
        <sz val="10"/>
        <rFont val="Arial"/>
        <charset val="238"/>
      </rPr>
      <t xml:space="preserve"> osoba
   21 Dioničko društvo s udjelom </t>
    </r>
    <r>
      <rPr>
        <u/>
        <sz val="10"/>
        <rFont val="Arial"/>
        <family val="2"/>
        <charset val="238"/>
      </rPr>
      <t>privatnog kapitala</t>
    </r>
    <r>
      <rPr>
        <sz val="10"/>
        <rFont val="Arial"/>
        <charset val="238"/>
      </rPr>
      <t xml:space="preserve"> više od 50% u većinskom vlasništvu </t>
    </r>
    <r>
      <rPr>
        <u/>
        <sz val="10"/>
        <rFont val="Arial"/>
        <family val="2"/>
        <charset val="238"/>
      </rPr>
      <t xml:space="preserve">domaćih fizičkih osoba
</t>
    </r>
    <r>
      <rPr>
        <sz val="10"/>
        <rFont val="Arial"/>
        <family val="2"/>
        <charset val="238"/>
      </rPr>
      <t xml:space="preserve">   22 Dioničko društvo s udjelom </t>
    </r>
    <r>
      <rPr>
        <u/>
        <sz val="10"/>
        <rFont val="Arial"/>
        <family val="2"/>
        <charset val="238"/>
      </rPr>
      <t>privatnog kapitala</t>
    </r>
    <r>
      <rPr>
        <sz val="10"/>
        <rFont val="Arial"/>
        <family val="2"/>
        <charset val="238"/>
      </rPr>
      <t xml:space="preserve"> više od 50% u većinskom vlasništvu </t>
    </r>
    <r>
      <rPr>
        <u/>
        <sz val="10"/>
        <rFont val="Arial"/>
        <family val="2"/>
        <charset val="238"/>
      </rPr>
      <t>stranih pravnih</t>
    </r>
    <r>
      <rPr>
        <sz val="10"/>
        <rFont val="Arial"/>
        <family val="2"/>
        <charset val="238"/>
      </rPr>
      <t xml:space="preserve"> osoba
   23 Dioničko društvo s udjelom </t>
    </r>
    <r>
      <rPr>
        <u/>
        <sz val="10"/>
        <rFont val="Arial"/>
        <family val="2"/>
        <charset val="238"/>
      </rPr>
      <t>privatnog kapitala</t>
    </r>
    <r>
      <rPr>
        <sz val="10"/>
        <rFont val="Arial"/>
        <family val="2"/>
        <charset val="238"/>
      </rPr>
      <t xml:space="preserve"> više od 50% u većinskom vlasništvu </t>
    </r>
    <r>
      <rPr>
        <u/>
        <sz val="10"/>
        <rFont val="Arial"/>
        <family val="2"/>
        <charset val="238"/>
      </rPr>
      <t>stranih fizičkih</t>
    </r>
    <r>
      <rPr>
        <sz val="10"/>
        <rFont val="Arial"/>
        <family val="2"/>
        <charset val="238"/>
      </rPr>
      <t xml:space="preserve"> osoba</t>
    </r>
  </si>
  <si>
    <r>
      <t xml:space="preserve">Podatak pod AOP 052 - </t>
    </r>
    <r>
      <rPr>
        <b/>
        <sz val="10"/>
        <rFont val="Arial"/>
        <family val="2"/>
        <charset val="238"/>
      </rPr>
      <t>Porez na dobit</t>
    </r>
    <r>
      <rPr>
        <sz val="10"/>
        <rFont val="Arial"/>
        <charset val="238"/>
      </rPr>
      <t xml:space="preserve"> utvrđuje se sukladno načinu ispunjavanja podatka pod </t>
    </r>
    <r>
      <rPr>
        <b/>
        <sz val="10"/>
        <rFont val="Arial"/>
        <family val="2"/>
        <charset val="238"/>
      </rPr>
      <t>Zarada po dionici</t>
    </r>
    <r>
      <rPr>
        <sz val="10"/>
        <rFont val="Arial"/>
        <charset val="238"/>
      </rPr>
      <t>.</t>
    </r>
  </si>
  <si>
    <r>
      <t xml:space="preserve">Podatak pod AOP 054 – </t>
    </r>
    <r>
      <rPr>
        <b/>
        <sz val="10"/>
        <rFont val="Arial"/>
        <family val="2"/>
        <charset val="238"/>
      </rPr>
      <t>Manjinski interesi</t>
    </r>
    <r>
      <rPr>
        <sz val="10"/>
        <rFont val="Arial"/>
        <charset val="238"/>
      </rPr>
      <t xml:space="preserve"> sadrži dio rezultata nakon konsolidacije i oporezivanja, koji pripada manjinskim dioničarima društva ili društava kćeri koje su bile konsolidirane od strane matice - obveznika tromjesečnog izvješćivanja. Smisao takvog načina izvješćivanja je u tome da se zasebno izdvoji neto dobit grupe.</t>
    </r>
  </si>
  <si>
    <r>
      <t xml:space="preserve">Podatak pod AOP 077 - </t>
    </r>
    <r>
      <rPr>
        <b/>
        <sz val="10"/>
        <rFont val="Arial"/>
        <family val="2"/>
        <charset val="238"/>
      </rPr>
      <t>Isplaćene dividende</t>
    </r>
    <r>
      <rPr>
        <sz val="10"/>
        <rFont val="Arial"/>
        <charset val="238"/>
      </rPr>
      <t xml:space="preserve"> ispunjava se s negativnim predznakom.</t>
    </r>
  </si>
  <si>
    <t>Tablica E IZVJEŠTAJ O PROMJENAMA KAPITALA DIONIČKOG DRUŠTVA</t>
  </si>
  <si>
    <r>
      <t xml:space="preserve">Podatak pod AOP 089 - </t>
    </r>
    <r>
      <rPr>
        <b/>
        <sz val="10"/>
        <rFont val="Arial"/>
        <family val="2"/>
        <charset val="238"/>
      </rPr>
      <t>Premije na emitirane dionice</t>
    </r>
    <r>
      <rPr>
        <sz val="10"/>
        <rFont val="Arial"/>
        <charset val="238"/>
      </rPr>
      <t xml:space="preserve"> ispunjava se upisivanjem svakog kapitalnog dobitka po prodanim dionicama, a u slučaju da dioničko društvo bilježi kapitalni gubitak po osnovi prodaje vlastitih dionica, navedeni iznos umanjuje kapitalni dobitak, odnosno ako kapitalnog dobitka nije bilo, upisuje se s negativnim predznakom.</t>
    </r>
  </si>
  <si>
    <r>
      <t xml:space="preserve">Podatak pod AOP 090 - </t>
    </r>
    <r>
      <rPr>
        <b/>
        <sz val="10"/>
        <rFont val="Arial"/>
        <family val="2"/>
        <charset val="238"/>
      </rPr>
      <t>Rezerve</t>
    </r>
    <r>
      <rPr>
        <sz val="10"/>
        <rFont val="Arial"/>
        <charset val="238"/>
      </rPr>
      <t xml:space="preserve"> uključuje sve rezerve dioničkog društva koje nisu revalorizacijske, odnosno koje nisu navedene u ostalim pozicijama izvještaja.</t>
    </r>
  </si>
  <si>
    <r>
      <t xml:space="preserve">Podatak pod AOP 091 - </t>
    </r>
    <r>
      <rPr>
        <b/>
        <sz val="10"/>
        <rFont val="Arial"/>
        <family val="2"/>
        <charset val="238"/>
      </rPr>
      <t>Vlastite dionice</t>
    </r>
    <r>
      <rPr>
        <sz val="10"/>
        <rFont val="Arial"/>
        <charset val="238"/>
      </rPr>
      <t xml:space="preserve"> uključuje rezerve za kupljene vlastite dionice dioničkog društva. Upisuje se s negativnim predznakom i umanjuje ukupnu vrijednost temeljnog kapitala.</t>
    </r>
  </si>
  <si>
    <r>
      <t xml:space="preserve">Podatak pod AOP 094 - </t>
    </r>
    <r>
      <rPr>
        <b/>
        <sz val="10"/>
        <rFont val="Arial"/>
        <family val="2"/>
        <charset val="238"/>
      </rPr>
      <t>Dividende</t>
    </r>
    <r>
      <rPr>
        <sz val="10"/>
        <rFont val="Arial"/>
        <charset val="238"/>
      </rPr>
      <t xml:space="preserve"> ispunjava se upisivanjem iznosa dividende koja je izglasana na skupštini društva. Za navedeni iznos dividende umanjuje se stavka dobiti.</t>
    </r>
  </si>
  <si>
    <r>
      <t xml:space="preserve">Podatak pod AOP 095 - </t>
    </r>
    <r>
      <rPr>
        <b/>
        <sz val="10"/>
        <rFont val="Arial"/>
        <family val="2"/>
        <charset val="238"/>
      </rPr>
      <t xml:space="preserve">Revalorizacijske rezerve </t>
    </r>
    <r>
      <rPr>
        <sz val="10"/>
        <rFont val="Arial"/>
        <charset val="238"/>
      </rPr>
      <t>predstavlja zbroj revalorizacijskih rezervi (AOP 096+097+098) proizašlih iz revalorizacije nekretnina, postrojenja i opreme, ulaganja te ostalih revalorizacija</t>
    </r>
  </si>
  <si>
    <r>
      <t xml:space="preserve">Podatak pod AOP 099 - </t>
    </r>
    <r>
      <rPr>
        <b/>
        <sz val="10"/>
        <rFont val="Arial"/>
        <family val="2"/>
        <charset val="238"/>
      </rPr>
      <t xml:space="preserve">Ispravak temeljnih pogreški </t>
    </r>
    <r>
      <rPr>
        <sz val="10"/>
        <rFont val="Arial"/>
        <charset val="238"/>
      </rPr>
      <t>ispunjava se upisivanjem određenih promjena u kapitalu i rezervama, koje su proizašle iz ispravaka pogreški učinjenih u prethodnim razdobljima.</t>
    </r>
  </si>
  <si>
    <r>
      <t xml:space="preserve">Podatak pod AOP 100 - </t>
    </r>
    <r>
      <rPr>
        <b/>
        <sz val="10"/>
        <rFont val="Arial"/>
        <family val="2"/>
        <charset val="238"/>
      </rPr>
      <t>Tečajne razlike s naslova neto ulaganja u inozemni subjekt</t>
    </r>
    <r>
      <rPr>
        <sz val="10"/>
        <rFont val="Arial"/>
        <charset val="238"/>
      </rPr>
      <t xml:space="preserve"> upisuje se sukladno smjernicama MRS-21, po kojem se tečajne razlike proizašle iz neto ulaganja u inozemni subjekt trebaju evidentirati kao povećanje ili smanjenje kapitala u financijskim izvješćima društva sve do otuđenja, kada se priznaju kao prihod ili rashod.</t>
    </r>
  </si>
  <si>
    <t xml:space="preserve">U četvrtom tromjesečju pokrenute su ovrhe u iznosu 996 tis.kn, najveći iznos ovrhe pokrenut protiv Opskrbe d.d Čabar (Podravka d.d.u iznosu od 381 tis.kn i Poni trgovina u iznosu 174 tis.kn. Podneseno je 15 stečajnih prijava za ukupan dug 2.538 tis.kn. Najveća prijava u stečajnom postupku odnosi se na potraživanje od stečajnog dužnika Brodokomerc za iznos 1.399 tis.kn i tvrtke Zenex d.o.o. Brdovec za 327 tis.kn. Podnesene su  3 kaznene prijave protiv dužnika čija potraživanja nismo mogli naplatiti dobrovoljno ili u redovnom sudskom postupku. Ukupan iznos nenaplaćenih potraživanja iznosi 155 tis.kn, a temeljem sudskih postupaka naplaćeno je 3.122 tis.kn. Na području Prištine vode se dva sudska postupka  radi naplate  potraživanja protiv distributera sa kojima smo prekinuli suradnju. To su: Alby commerce d.o.o., radi 164 tis.EUR-a i Passable d.o.o. radi 144 tis.EUR-a.   Tuženici su podnjeli protutužbene zahtjeve, postupak je u tijeku.
</t>
  </si>
  <si>
    <r>
      <t xml:space="preserve">Podatak pod AOP 101 - </t>
    </r>
    <r>
      <rPr>
        <b/>
        <sz val="10"/>
        <rFont val="Arial"/>
        <family val="2"/>
        <charset val="238"/>
      </rPr>
      <t>Promjene računovodstvenih politika</t>
    </r>
    <r>
      <rPr>
        <sz val="10"/>
        <rFont val="Arial"/>
        <charset val="238"/>
      </rPr>
      <t xml:space="preserve"> ispunjava se upisivanjem određenih promjena u slučaju kada se zakonom odrede ili uputama HORRS-a preporuče izmjene u prikazivanju stavki kapitala i rezervi, a sve sukladno smjernicama MRS-8.</t>
    </r>
  </si>
  <si>
    <r>
      <t xml:space="preserve">Podatak pod </t>
    </r>
    <r>
      <rPr>
        <b/>
        <sz val="10"/>
        <rFont val="Arial"/>
        <family val="2"/>
        <charset val="238"/>
      </rPr>
      <t>Zarada po dionici</t>
    </r>
    <r>
      <rPr>
        <sz val="10"/>
        <rFont val="Arial"/>
        <charset val="238"/>
      </rPr>
      <t xml:space="preserve"> obuhvaća komentar uprave društva je li zarada po dionici u promatranom tromjesečju u okvirima planiranog, a ako postoje odstupanja, koji su razlozi za to.</t>
    </r>
  </si>
  <si>
    <r>
      <t xml:space="preserve">Podatak pod </t>
    </r>
    <r>
      <rPr>
        <b/>
        <sz val="10"/>
        <rFont val="Arial"/>
        <family val="2"/>
        <charset val="238"/>
      </rPr>
      <t>Promjene vlasničke strukture</t>
    </r>
    <r>
      <rPr>
        <sz val="10"/>
        <rFont val="Arial"/>
        <charset val="238"/>
      </rPr>
      <t xml:space="preserve"> odnosi se na komentar uprave u pogledu svih značajnijih promjena u vlasničkoj strukturi dioničkog društva u promatranom tromjesečju, uz osvrt na mogući utjecaj na poslovanje dioničkog društva.</t>
    </r>
  </si>
  <si>
    <r>
      <t xml:space="preserve">Podatak pod </t>
    </r>
    <r>
      <rPr>
        <b/>
        <sz val="10"/>
        <rFont val="Arial"/>
        <family val="2"/>
        <charset val="238"/>
      </rPr>
      <t>Pripajanja i spajanja</t>
    </r>
    <r>
      <rPr>
        <sz val="10"/>
        <rFont val="Arial"/>
        <charset val="238"/>
      </rPr>
      <t xml:space="preserve"> obuhvaća komentar uprave vezan uz provedena pripajanja i spajanja u promatranom tromjesečju, uz osvrt na razloge spajanja i na mogući utjecaj na daljnje poslovanje dioničkog društva.</t>
    </r>
  </si>
  <si>
    <r>
      <t xml:space="preserve">Podatak pod </t>
    </r>
    <r>
      <rPr>
        <b/>
        <sz val="10"/>
        <rFont val="Arial"/>
        <family val="2"/>
        <charset val="238"/>
      </rPr>
      <t>Opis proizvoda i/ili usluga</t>
    </r>
    <r>
      <rPr>
        <sz val="10"/>
        <rFont val="Arial"/>
        <charset val="238"/>
      </rPr>
      <t xml:space="preserve"> obuhvaća popis osnovnih proizvoda ili usluga te opis planiranog uvođenja novih proizvoda ili usluga.</t>
    </r>
  </si>
  <si>
    <r>
      <t xml:space="preserve">Podatak pod </t>
    </r>
    <r>
      <rPr>
        <b/>
        <sz val="10"/>
        <rFont val="Arial"/>
        <family val="2"/>
        <charset val="238"/>
      </rPr>
      <t>Dobit ili gubitak</t>
    </r>
    <r>
      <rPr>
        <sz val="10"/>
        <rFont val="Arial"/>
        <charset val="238"/>
      </rPr>
      <t xml:space="preserve"> obuhvaća komentar ostvarene dobiti/gubitka za promatrano tromjesečje u usporedbi sa istim razdobljem prethodne godine odnosno sa prethodnim tromjesečjem te u usporedbi s planiranim za promatrano tromjesečje.</t>
    </r>
  </si>
  <si>
    <r>
      <t xml:space="preserve">Podatak pod </t>
    </r>
    <r>
      <rPr>
        <b/>
        <sz val="10"/>
        <rFont val="Arial"/>
        <family val="2"/>
        <charset val="238"/>
      </rPr>
      <t>Likvidnost</t>
    </r>
    <r>
      <rPr>
        <sz val="10"/>
        <rFont val="Arial"/>
        <charset val="238"/>
      </rPr>
      <t xml:space="preserve"> obuhvaća komentar uprave o poslovanju dioničkog društva s obzirom na problematiku likvidnosti i solventnosti, kako u tekućem tromjesečju, tako i u budućim razdobljima.</t>
    </r>
  </si>
  <si>
    <r>
      <t xml:space="preserve">Podatak pod </t>
    </r>
    <r>
      <rPr>
        <b/>
        <sz val="10"/>
        <rFont val="Arial"/>
        <family val="2"/>
        <charset val="238"/>
      </rPr>
      <t xml:space="preserve">Pravna pitanja </t>
    </r>
    <r>
      <rPr>
        <sz val="10"/>
        <rFont val="Arial"/>
        <charset val="238"/>
      </rPr>
      <t>obuhvaća komentar uprave o važnijim sudskim sporovima u kojima dioničko društvo sudjeluje kao tužitelj ili tuženik i njihovom značaju za poslovanje dioničkog društva.</t>
    </r>
  </si>
  <si>
    <r>
      <t xml:space="preserve">Podatak pod </t>
    </r>
    <r>
      <rPr>
        <b/>
        <sz val="10"/>
        <rFont val="Arial"/>
        <family val="2"/>
        <charset val="238"/>
      </rPr>
      <t>Datum osnivanja</t>
    </r>
    <r>
      <rPr>
        <sz val="10"/>
        <rFont val="Arial"/>
        <charset val="238"/>
      </rPr>
      <t xml:space="preserve"> odnosi se na datum utemeljenja društva ili njegovog prethodnika.</t>
    </r>
  </si>
  <si>
    <r>
      <t xml:space="preserve">Podatak pod </t>
    </r>
    <r>
      <rPr>
        <b/>
        <sz val="10"/>
        <rFont val="Arial"/>
        <family val="2"/>
        <charset val="238"/>
      </rPr>
      <t>Broj zaposlenika na zadnji dan tromjesečja</t>
    </r>
    <r>
      <rPr>
        <sz val="10"/>
        <rFont val="Arial"/>
        <charset val="238"/>
      </rPr>
      <t xml:space="preserve"> odnosi se na stvarni broj zaposlenika na zadnji dan promatranog tromjesečja.</t>
    </r>
  </si>
  <si>
    <r>
      <t xml:space="preserve">Podatak pod </t>
    </r>
    <r>
      <rPr>
        <b/>
        <sz val="10"/>
        <rFont val="Arial"/>
        <family val="2"/>
        <charset val="238"/>
      </rPr>
      <t>Ukupan iznos temeljnog kapitala</t>
    </r>
    <r>
      <rPr>
        <sz val="10"/>
        <rFont val="Arial"/>
        <charset val="238"/>
      </rPr>
      <t xml:space="preserve"> odnosi se na nominalni iznos kapitala društva, upisan u sudski registar, izražen u kunama. </t>
    </r>
  </si>
  <si>
    <r>
      <t xml:space="preserve">Podatak pod </t>
    </r>
    <r>
      <rPr>
        <b/>
        <sz val="10"/>
        <rFont val="Arial"/>
        <family val="2"/>
        <charset val="238"/>
      </rPr>
      <t>Financijska izvješća</t>
    </r>
    <r>
      <rPr>
        <sz val="10"/>
        <rFont val="Arial"/>
        <charset val="238"/>
      </rPr>
      <t xml:space="preserve"> ispunjava se na način da se u praznu kućicu upiše DA radi li se o konsolidiranim ili NE radi li se o nekonsolidiranim izvješćima.</t>
    </r>
  </si>
  <si>
    <r>
      <t xml:space="preserve">Podatak pod </t>
    </r>
    <r>
      <rPr>
        <b/>
        <sz val="10"/>
        <rFont val="Arial"/>
        <family val="2"/>
        <charset val="238"/>
      </rPr>
      <t>6 najznačajnijih subjekata konsolidacije</t>
    </r>
    <r>
      <rPr>
        <sz val="10"/>
        <rFont val="Arial"/>
        <charset val="238"/>
      </rPr>
      <t xml:space="preserve"> ispunjava se na način da se navede tvrtka, sjedište i poslovna adresa maksimalno 6 najznačajnijih društava koja čine konsolidirana izvješća grupe, osim matice. Ako se konsolidira više od 6 subjekata, potrebno je navesti 6 najznačajnijih i najvećih društava prema bilančnim pokazateljima i prema pokazateljima iz računa dobiti i gubitka.</t>
    </r>
  </si>
  <si>
    <r>
      <t>Podatak pod</t>
    </r>
    <r>
      <rPr>
        <b/>
        <sz val="10"/>
        <rFont val="Arial"/>
        <family val="2"/>
        <charset val="238"/>
      </rPr>
      <t xml:space="preserve"> Revizorska kuća koja je revidirala zadnja godišnja financijska izvješća</t>
    </r>
    <r>
      <rPr>
        <sz val="10"/>
        <rFont val="Arial"/>
        <charset val="238"/>
      </rPr>
      <t xml:space="preserve"> ispunjava se na način da se navede tvrtka, sjedište i poslovna adresa revizorske kuće koja je revidirala zadnja godišnja financijska izvješća društva.</t>
    </r>
  </si>
  <si>
    <r>
      <t xml:space="preserve">Podatak pod </t>
    </r>
    <r>
      <rPr>
        <b/>
        <sz val="10"/>
        <rFont val="Arial"/>
        <family val="2"/>
        <charset val="238"/>
      </rPr>
      <t>Broj izdanih dionica</t>
    </r>
    <r>
      <rPr>
        <sz val="10"/>
        <rFont val="Arial"/>
        <charset val="238"/>
      </rPr>
      <t xml:space="preserve"> ispunjava se na način da se unesu broj i oznaka prvih devet emisija redovnih i povlaštenih dionica. Ako društvo ima više od devet emisija, ostale emisije unose se skupno sa devetom emisijom.</t>
    </r>
  </si>
  <si>
    <r>
      <t xml:space="preserve">Podatak pod </t>
    </r>
    <r>
      <rPr>
        <b/>
        <sz val="10"/>
        <rFont val="Arial"/>
        <family val="2"/>
        <charset val="238"/>
      </rPr>
      <t>Nominalna vrijednost dionice</t>
    </r>
    <r>
      <rPr>
        <sz val="10"/>
        <rFont val="Arial"/>
        <charset val="238"/>
      </rPr>
      <t xml:space="preserve"> upisuje se nominalna vrijednost jedne redovne, odnosno povlaštene dionice, za svaku pojedinu seriju, ukoliko se dionice izdaju s nominalnim iznosom.</t>
    </r>
  </si>
  <si>
    <t>Referentna stranica - sažet prikaz većine podataka sa obrasca koji predajete zajedno s obrascem na magnetnom ili optičkom mediju umjesto ispisa cijelog obrasca</t>
  </si>
  <si>
    <t>Tablica A obrasca s općim podacima o dioničkom društvu</t>
  </si>
  <si>
    <t>Tablica B, C, D i E - obrasca</t>
  </si>
  <si>
    <t>Tablica F obrasca s opisnim podacima (komentari uprave)</t>
  </si>
  <si>
    <t>Dodatne kontrole popunjenosti i potpunosti podataka</t>
  </si>
  <si>
    <t>Originalne upute o popunjavanju obrasca</t>
  </si>
  <si>
    <t>Radni list potreban za neka programska izračunavanja i kontrole koji je skriven i zaštićen od bilo kakvih promjena</t>
  </si>
  <si>
    <t>Temeljem članka 114. stavak 4. Zakona o tržištu vrijednosnih papira («Narodne novine» broj 84/02) propisana je obveza izrade tromjesečnih financijskih i poslovnih izviješća za javna dionička društva. Javnim dioničkim društvom, sukladno članku 114. stavak 1. navedenog zakona smatraju se dionička društva koja izdaju dionice javnom ponudom ili imaju više od 100 dioničara, a njihov temeljni kapital iznosi najmanje 30.000.000,00 kuna.</t>
  </si>
  <si>
    <t>Pravilnikom o sadržaju i obliku financijskih i poslovnih izviješća javnih dioničkih društava («Narodne novine» broj 118/03), propisan je oblik i sadržaj tromjesečnih financijskih i poslovnih izviješća javnih dioničkih društava.</t>
  </si>
  <si>
    <r>
      <t xml:space="preserve">Podatak pod </t>
    </r>
    <r>
      <rPr>
        <b/>
        <sz val="10"/>
        <rFont val="Arial"/>
        <family val="2"/>
        <charset val="238"/>
      </rPr>
      <t>Međunarodni identifikacijski broj dionica (ISIN)</t>
    </r>
    <r>
      <rPr>
        <sz val="10"/>
        <rFont val="Arial"/>
        <charset val="238"/>
      </rPr>
      <t xml:space="preserve"> ispunjava se na način da se unesu oznake koje su društvu dodijeljene od Središnje depozitarne agencije. </t>
    </r>
  </si>
  <si>
    <r>
      <t xml:space="preserve">Podatak pod </t>
    </r>
    <r>
      <rPr>
        <b/>
        <sz val="10"/>
        <rFont val="Arial"/>
        <family val="2"/>
        <charset val="238"/>
      </rPr>
      <t>Broj dioničara na zadnji dan tromjesečja</t>
    </r>
    <r>
      <rPr>
        <sz val="10"/>
        <rFont val="Arial"/>
        <charset val="238"/>
      </rPr>
      <t xml:space="preserve"> ispunjava se na način da se unese podatak o broju dioničara društva na zadnji dan promatranog tromjesečja.</t>
    </r>
  </si>
  <si>
    <r>
      <t xml:space="preserve">Podatak pod </t>
    </r>
    <r>
      <rPr>
        <b/>
        <sz val="10"/>
        <rFont val="Arial"/>
        <family val="2"/>
        <charset val="238"/>
      </rPr>
      <t>Cijena povlaštenih dionica, ako se njima trguje na burzi ili uređenom javnom tržištu</t>
    </r>
    <r>
      <rPr>
        <sz val="10"/>
        <rFont val="Arial"/>
        <charset val="238"/>
      </rPr>
      <t xml:space="preserve"> ispunjava se na način da se navede cijena povlaštenih dionica najprije za prethodno tromjesečje, zatim za tekuće tromjesečje, ukoliko ih društvo ima. Potrebno je navesti najnižu i najvišu cijenu koja se pojavila na tržištu u navedenim razdobljima.</t>
    </r>
  </si>
  <si>
    <r>
      <t xml:space="preserve">Podatak pod </t>
    </r>
    <r>
      <rPr>
        <b/>
        <sz val="10"/>
        <rFont val="Arial"/>
        <family val="2"/>
        <charset val="238"/>
      </rPr>
      <t>Kumulativno</t>
    </r>
    <r>
      <rPr>
        <sz val="10"/>
        <rFont val="Arial"/>
        <charset val="238"/>
      </rPr>
      <t xml:space="preserve"> u zaglavlju obrasca odnosi se na kumulativne iznose od prvog dana financijske godine do kraja promatranog tromjesečja.</t>
    </r>
  </si>
  <si>
    <r>
      <t xml:space="preserve">Podatak pod </t>
    </r>
    <r>
      <rPr>
        <b/>
        <sz val="10"/>
        <rFont val="Arial"/>
        <family val="2"/>
        <charset val="238"/>
      </rPr>
      <t>Tekuće tromjesečje</t>
    </r>
    <r>
      <rPr>
        <sz val="10"/>
        <rFont val="Arial"/>
        <charset val="238"/>
      </rPr>
      <t xml:space="preserve"> u zaglavlju obrasca odnosi se samo na iznose posljednjeg promatranog tromjesečja.</t>
    </r>
  </si>
  <si>
    <t>Adresa Internet stranice, adresa elektroničke pošte, datum osnivanja, broj zaposlenih i broj podružnica su podaci koji moraju biti popunjeni. Ako tvrtka nema podružnice, upišite nulu.</t>
  </si>
  <si>
    <t>Struktura vlasništva, šifra i opis djelatnosti, broj žiro računa i organizacija u kojoj je otvoren su obavezni podaci i moraju biti upisani.</t>
  </si>
  <si>
    <t>Ver: 1.0.6.</t>
  </si>
  <si>
    <r>
      <t xml:space="preserve">Podatak pod </t>
    </r>
    <r>
      <rPr>
        <b/>
        <sz val="10"/>
        <rFont val="Arial"/>
        <family val="2"/>
        <charset val="238"/>
      </rPr>
      <t>Tekuće razdoblje</t>
    </r>
    <r>
      <rPr>
        <sz val="10"/>
        <rFont val="Arial"/>
        <charset val="238"/>
      </rPr>
      <t xml:space="preserve"> u zaglavlju obrasca odnosi se na kumulativne iznose od prvog dana financijske godine do kraja promatranog tromjesečja.</t>
    </r>
  </si>
  <si>
    <t>U svim pozicijama pojašnjenja i komentara uprave potrebno je izvršiti kratku analizu na način da se usporede dolje navedene pozicije promatranog razdoblja tekuće godine i istog razdoblja prethodne godine. Istovremeno je ostvarene rezultate potrebno usporediti s planiranim rezultatima za promatrano razdoblje.</t>
  </si>
  <si>
    <t>TEHNIČKE UPUTE O POPUNJAVANJU OBRASCA</t>
  </si>
  <si>
    <t>TehUpute</t>
  </si>
  <si>
    <t>upute čija je svrha opis načina popunjavanja obrasca i primjene kontrola</t>
  </si>
  <si>
    <t>RefStr</t>
  </si>
  <si>
    <t>Tablica_A</t>
  </si>
  <si>
    <t>FinTab</t>
  </si>
  <si>
    <t>Tablica_F</t>
  </si>
  <si>
    <t>Upute</t>
  </si>
  <si>
    <t>Skriveni</t>
  </si>
  <si>
    <t>Sva polja u koja se unose podaci označena su u pozadini blijedožutom bojom, ostala polja se izračunavaju automatski ili su neka kontrolna polja. U sva ostala polja osim onih koja su označena žutom bojom onemogućen je bilo kakav upis.</t>
  </si>
  <si>
    <t>Kontrola popunjenosti zaglavlja Tablice A. Ako ova kontrola nije zadovoljena znači da neki od podataka: razdoblje, oznaka konsolidacije, matični broj, matični broj sud. reg. tvrtka, adresni podaci, telefon, telefax nije popunjen, popunjavanje ovih podataka je obavezno.</t>
  </si>
  <si>
    <t>Telefonski broj i broj telefaxa unose se bez ikakvih znakova zagrada, pluseva, minusa, kosih crta s obaveznim pozivnim brojem i moraju biti uneseni (samo jedan telefon i jedan telefax).</t>
  </si>
  <si>
    <t>Zbroj postotaka dionica u vlasništvu deset dioničara i postotka vlastitih dionica u kapitalu ne smije prelaziti 100%. Isto tako, broj dionica u vlasništvu deset najvećih dioničara ne može biti veći od ukupnog broja izdanih dionica svih emisija.</t>
  </si>
  <si>
    <t>Ako je na listu dioničara upisan neki dioničar, svi podaci o njemu moraju biti popunjeni (ime i prezime / tvrtka, adresa, broj i postotak dionica u vlasništvu).</t>
  </si>
  <si>
    <t>Mora postojati barem jedna emisija povlaštenih ili redovnih dionica.</t>
  </si>
  <si>
    <t>Ako postoji neka emisija dionica moraju biti upisan broj, oznaka i nominalna vrijednost dionice.</t>
  </si>
  <si>
    <t>Ako društvo ima emisiju redovnih dionica mora biti upisan i ISIN redovnih dionica, isto tako, ako društvo ima emisiju povlaštenih dionica, mora biti upisan i ISIN povlaštenih dionica, a ako nema jednu od tih vrsta dionica, polje ISIN za tu vrstu dionica mora ostati prazno. ISIN redovnih i povlaštenih dionica moraju se razlikovati.</t>
  </si>
  <si>
    <t>Ako je izvješće konsolidirano, barem prvi subjekt konsolidacije mora biti naveden na listi (osim matice).</t>
  </si>
  <si>
    <t>Ako su na listi navedeni subjekti konsolidacije, sva polja o njima moraju biti popunjena (matični broj, naziv, mjesto, adresa).</t>
  </si>
  <si>
    <t>Ako postoji burza ili uređeno javno tržište na kojem se trguje dionicama, mora postojati i kotacija na toj burzi ili tržištu. Isto tako, burze i kotacije moraju biti popunjene bez preskakanja rednih brojeva.</t>
  </si>
  <si>
    <t>Zarada po dionici mora biti upisana za sve kolone.</t>
  </si>
  <si>
    <t>Ako je tvrtka uvrštena na neku burzu ili su upisane najniža i najviša cijena dionica na tržištu, tada to znači da se dionicama trguje na burzi ili uređenom javnom tržištu, pa mora postojati i tržišna kapitalizacija, ako je ona baš kojim slučajem stvarno nula, upišite nulu.</t>
  </si>
  <si>
    <t>Kod upisa članova Uprave i Nadzornog odbora podaci se upisuju redom, tj. ne smije biti preskočen ni jedan redni broj.</t>
  </si>
  <si>
    <t>Ako je razdoblje obrade prvo tromjesečje onda u Tablici C kolone kumulativno i za tromjesečje moraju biti identične u obje godine.</t>
  </si>
  <si>
    <t>Pored nekih polja postoji tzv. komentar koji dodatno pojašnjava način unosa nekog polja (mali crveni trokutić u gornjem desnom polju, pozicionirate li se pokazivačem miša na njega pokazat će se cijeli tekst kometara illi upute). Ti komentari vidljivi su samo u Excel datoteci, ne vide se na ispisanom obrascu ako ga ispisujete. Primjer komentara imate i lijevo od ovog teksta.</t>
  </si>
  <si>
    <r>
      <t xml:space="preserve">Kod upisa </t>
    </r>
    <r>
      <rPr>
        <b/>
        <sz val="10"/>
        <rFont val="Arial"/>
        <family val="2"/>
        <charset val="238"/>
      </rPr>
      <t>numeričkih</t>
    </r>
    <r>
      <rPr>
        <sz val="10"/>
        <rFont val="Arial"/>
        <family val="2"/>
        <charset val="238"/>
      </rPr>
      <t xml:space="preserve"> podataka, nije potrebno upisivati točku kojom dijelite tisućice, brojeve unosite samo s brojkama (evenutalno ako iznos ima i decimalna mjesta, odvojite ih zarezom). Sva polja su tako podešena da će se nakon upisa podatka iznos prikazati na ispravan način (odvojene tisućice, decimalna mjesta i ostalo). Isto tako je kod nekih polja ograničena maksimalna i minimalna vrijednost nekog iznosa kako bi se što je moguće više spriječili krivi upisi, npr. nećete moći upisati da imate 30.000.000 radnika jer je to nemoguće.</t>
    </r>
  </si>
  <si>
    <t>U slučaju da neki podatak koji ste upisali ne prelazi okvire zadanog prostora tj. "ne vidi se cijeli" na ekranu, podatak će bez obzira na to biti prihvaćen i učitan u potpunosti.</t>
  </si>
  <si>
    <t>U  strukturi ukupnog prihoda ostvarenog u četvrtom tromjesečju 2006.g. 98,4 % čine prihodi od prodaje, 1,2 % ostali prihodi iz poslovanja, a 0,4% financijski prihodi. Prihodi od prodaje na domaćem tržištu veći su za 1,4% u odnosu na isto razdoblje prethodne godine dok su u odnosu na plan tromjesečja veći za 3,7 %. Prihodi od prodaje ostvareni na  inozemnom tržištu manji su za 10,3 %.u odnosu na isto razdoblje prošle godine dok su u odnosu na planirane prihode od prodaje za četvrto tromjesečje 2006. godine manji za 13,6% .Pad prodaje na inozemnim tržištima posljedica je raskida ugovora o distribuciji Nestle proizvoda.</t>
  </si>
  <si>
    <r>
      <t xml:space="preserve">Kod upisa </t>
    </r>
    <r>
      <rPr>
        <b/>
        <sz val="10"/>
        <rFont val="Arial"/>
        <family val="2"/>
        <charset val="238"/>
      </rPr>
      <t>datumskih</t>
    </r>
    <r>
      <rPr>
        <sz val="10"/>
        <rFont val="Arial"/>
        <family val="2"/>
        <charset val="238"/>
      </rPr>
      <t xml:space="preserve"> podataka, Excel je specifičan da ovisi i o postavkama upisivanja datuma na računalu korisnika, bez obzira na koji način upište datum, ako ga program ispravno prepozna, bit će pokazan u formatu DD.MM.GGGG (dan, mjesec, godina). Preporuka načina upisivanja datuma kad ga pišete je da dan, mjesec, godina odvajate kosom crtom "/" s tim da zavisi da li je kod vas podešen način DD.MM.GGGG ili MM.DD.GGGG tim redoslijedom i unosite datum. Primjerice, upišete li datum 6. travnja 1974. na način 06/04/1974 na nekom računalu može se dogoditi da bude prepoznat kao 6. travnja, dok će na nekom drugom biti prepoznat kao 4. lipnja, u svakom slučaju, nakon upisa, ako se datum ne prikaže na način DD.MM.GGGG ponovo upišite tako da zamijenite redoslijed mjeseca i dana.</t>
    </r>
  </si>
  <si>
    <r>
      <t xml:space="preserve">U </t>
    </r>
    <r>
      <rPr>
        <b/>
        <sz val="10"/>
        <rFont val="Arial"/>
        <family val="2"/>
        <charset val="238"/>
      </rPr>
      <t>Tablicama B, C, D i E</t>
    </r>
    <r>
      <rPr>
        <sz val="10"/>
        <rFont val="Arial"/>
        <family val="2"/>
        <charset val="238"/>
      </rPr>
      <t xml:space="preserve"> unose se čisto numerički, financijski podaci, podaci se unose u blijedožuta polja dok se blijedoplava polja izračunavaju automatski jer su ona neke sume i međusume zavisne od ostalih upisanih podataka. U tablice su dozvoljeni upisi samo cjelobrojnih vrijednosti.</t>
    </r>
  </si>
  <si>
    <r>
      <t xml:space="preserve">Radni list </t>
    </r>
    <r>
      <rPr>
        <b/>
        <sz val="10"/>
        <rFont val="Arial"/>
        <family val="2"/>
        <charset val="238"/>
      </rPr>
      <t>Kontrole</t>
    </r>
    <r>
      <rPr>
        <sz val="10"/>
        <rFont val="Arial"/>
        <family val="2"/>
        <charset val="238"/>
      </rPr>
      <t xml:space="preserve"> sadrži neke dodatne kontrole koje nisu mogle biti ugrađene u dio gdje se unose podaci. Nakon što popunite cijeli obrazac, na obrascu kontrole provjerite ima li dodatnih nezadovoljenih kontrola. Kontrole su napravljene na način da imate opis što kontrola provjerava, što nije dozvoljeno u podacima, i ako podaci zadovoljavaju kontrolu, pored nje piše "Zadovoljena". U slučaju da pored kontrole piše "Nije zadovoljena" treba ispraviti podatak prema tome što kontrola provjerava ili provjeriti podatak ako je kontrola tipa "Upozorenje". Tek sa svim zadovoljenim kontrolama obrazac je ispravan i bit će kao takav i prihvaćen u FINI i proslijeđen Komisiji za vrijednosne papire.</t>
    </r>
  </si>
  <si>
    <t>Kontrole</t>
  </si>
  <si>
    <t>Ovaj Excel dokument sadrži 8 radnih listova i to su:</t>
  </si>
  <si>
    <r>
      <t xml:space="preserve">Dodatak: </t>
    </r>
    <r>
      <rPr>
        <sz val="10"/>
        <rFont val="Arial"/>
        <family val="2"/>
        <charset val="238"/>
      </rPr>
      <t>U slučaju da imate problema, pitanja vezanih uz obrazac, ili da utvrdite neke nedostatke i nelogičnosti u obrascu, slobodno se obratite na 01/6127-087 (Željko Strunjak) ili na mail: zeljko.strunjak@fina.hr</t>
    </r>
  </si>
  <si>
    <t>Postoji mogućnost da će se obrazac i kontrole s vremenom nadograđivati ili mijenjati, ovisno o utvrđenim propustima i poboljšanjima ove datoteke, preporuka je da se prilikom predaje obrazaca za svako novo razdoblje skine s interneta nova Excel datoteka, da se ne koristi ona prvobitno skinuta.</t>
  </si>
  <si>
    <t>U slučaju tehničkih problema pri popunjavanju obrasca možete se posavjetovati s informatičarem koji bolje pozanaje Excel ili se obratiti za pomoć djelatnicima FINE koji će vam dati naputke o popunjavanju ili vas uputiti koga da kontaktirate radi detalja oko popunjavanja.</t>
  </si>
  <si>
    <t>Rezultat kontrole</t>
  </si>
  <si>
    <t>Opis dodatne kontrole</t>
  </si>
  <si>
    <r>
      <t xml:space="preserve">Podatak pod </t>
    </r>
    <r>
      <rPr>
        <b/>
        <sz val="10"/>
        <rFont val="Arial"/>
        <family val="2"/>
        <charset val="238"/>
      </rPr>
      <t>Tekuće razdoblje</t>
    </r>
    <r>
      <rPr>
        <sz val="10"/>
        <rFont val="Arial"/>
        <charset val="238"/>
      </rPr>
      <t xml:space="preserve"> u zaglavlju obrasca odnosi se na stanje zadnjeg dana promatranog tromjesečja.</t>
    </r>
  </si>
  <si>
    <r>
      <t>Podatak pod</t>
    </r>
    <r>
      <rPr>
        <b/>
        <sz val="10"/>
        <rFont val="Arial"/>
        <family val="2"/>
        <charset val="238"/>
      </rPr>
      <t xml:space="preserve"> Povećanje / smanjenje</t>
    </r>
    <r>
      <rPr>
        <sz val="10"/>
        <rFont val="Arial"/>
        <charset val="238"/>
      </rPr>
      <t xml:space="preserve"> u zaglavlju obrasca odnosi se na svako povećanje ili na smanjenje vrijednosti kapitala i rezervi. Smanjenja se upisuju s negativnim predznakom.</t>
    </r>
  </si>
  <si>
    <t>IZVJEŠĆE JAVNOG DIONIČKOG DRUŠTVA IZ GRUPE OSTALIH DIONIČKIH DRUŠTAVA</t>
  </si>
  <si>
    <r>
      <t xml:space="preserve">Obrazac TFI-POD
</t>
    </r>
    <r>
      <rPr>
        <b/>
        <sz val="10"/>
        <rFont val="Arial"/>
        <family val="2"/>
        <charset val="238"/>
      </rPr>
      <t>Vrsta posla: 101</t>
    </r>
  </si>
  <si>
    <t>Tablica A. Opći podaci o dioničkom društvu</t>
  </si>
  <si>
    <t>Tablica F. Pojašnjenja i komentar uprave dioničkog društva</t>
  </si>
  <si>
    <t>Tablica B. Bilanca dioničkog društva</t>
  </si>
  <si>
    <t>AKTIVA</t>
  </si>
  <si>
    <t>A) Potraživanja za upisani, a neuplaćeni kapital</t>
  </si>
  <si>
    <t>B) Dugotrajna imovina (AOP 003+004+005+006)</t>
  </si>
  <si>
    <t>Nematerijalna imovina</t>
  </si>
  <si>
    <t>Materijalna imovina</t>
  </si>
  <si>
    <t>Financijska imovina</t>
  </si>
  <si>
    <t>Potraživanja</t>
  </si>
  <si>
    <t>C) Kratkotrajna imovina (AOP 008+009+010+011+012)</t>
  </si>
  <si>
    <t>Zalihe</t>
  </si>
  <si>
    <t>Potraživanja od kupaca</t>
  </si>
  <si>
    <t>Ostala potraživanja</t>
  </si>
  <si>
    <t>Novac na računu i blagajni</t>
  </si>
  <si>
    <t>D) Plaćeni troškovi budućeg razdoblja, nedospjela naplata prihoda</t>
  </si>
  <si>
    <t>E) Gubitak iznad visine kapitala</t>
  </si>
  <si>
    <t>UKUPNO AKTIVA (AOP 001+002+007+013+014)</t>
  </si>
  <si>
    <t>PASIVA</t>
  </si>
  <si>
    <t>A) Kapital i rezerve (AOP 017+018+019)</t>
  </si>
  <si>
    <t>Dobit/gubitak tekuće godine*</t>
  </si>
  <si>
    <t>B) Manjinski interesi</t>
  </si>
  <si>
    <t>C) Dugoročna rezerviranja za rizike i troškove</t>
  </si>
  <si>
    <t>D) Dugoročne obveze</t>
  </si>
  <si>
    <t>E) Kratkoročne obveze (AOP 024+025+026)</t>
  </si>
  <si>
    <t>Obveze prema dobavljačima</t>
  </si>
  <si>
    <t>Kratkoročne financijske obveze</t>
  </si>
  <si>
    <t>Ostale kratkoročne obveze</t>
  </si>
  <si>
    <t>F) Odgođeno plaćanje troškova i prihod budućeg razdoblja</t>
  </si>
  <si>
    <t>UKUPNA PASIVA (AOP 016+020+021+022+023+027)</t>
  </si>
  <si>
    <t>Izvanbilančna evidencija</t>
  </si>
  <si>
    <t>* Kod AOP-a 018 i 019 u slučaju da se unosi gubitak, vrijednost se upisuje s negativnim predznakom</t>
  </si>
  <si>
    <t>Tablica C. Račun dobiti i gubitka dioničkog društva</t>
  </si>
  <si>
    <t>PRIHODI</t>
  </si>
  <si>
    <t>A) Prihodi (AOP 031+032+033)</t>
  </si>
  <si>
    <t>Prihodi od prodaje u zemlji</t>
  </si>
  <si>
    <t>Prihodi od prodaje u inozemstvu</t>
  </si>
  <si>
    <t xml:space="preserve">Ostali prihodi </t>
  </si>
  <si>
    <t>B) Financijski prihodi (AOP 035+036)</t>
  </si>
  <si>
    <t>Pozitivne tečajne razlike</t>
  </si>
  <si>
    <t>Kamate i ostali financijski prihodi</t>
  </si>
  <si>
    <t>C) Izvanredni prihodi</t>
  </si>
  <si>
    <t>PRIHODI UKUPNO (AOP 030+034+037)</t>
  </si>
  <si>
    <t>RASHODI</t>
  </si>
  <si>
    <t>D) Promjene u zalihama gotovih proizvoda i nedovršene proizvodnje</t>
  </si>
  <si>
    <t>E) Rashodi (AOP 041+042+043+044+045)</t>
  </si>
  <si>
    <t>Materijalni troškovi i troškovi prodane robe</t>
  </si>
  <si>
    <t>Vrijednosno usklađenje i rezerviranja</t>
  </si>
  <si>
    <t>Ostali troškovi iz osnovne djelatnosti</t>
  </si>
  <si>
    <t>F) Financijski rashodi (AOP 047+048)</t>
  </si>
  <si>
    <t>Negativne tečajne razlike</t>
  </si>
  <si>
    <t>Kamate i ostali financijski rashodi</t>
  </si>
  <si>
    <t>G) Izvanredni rashodi</t>
  </si>
  <si>
    <t>UKUPNI RASHODI (AOP 039+040+046+049)</t>
  </si>
  <si>
    <t>DOBITAK ILI GUBITAK</t>
  </si>
  <si>
    <t>Dobit ili gubitak prije oporezivanja* (AOP 038-050)</t>
  </si>
  <si>
    <t>Dobit ili gubitak nakon oporezivanja (AOP 051-052)</t>
  </si>
  <si>
    <t>Manjinski interesi</t>
  </si>
  <si>
    <t>Neto dobit ili gubitak skupine (AOP 053-054)</t>
  </si>
  <si>
    <t>* Kod AOP pozicija koje umanjuju neto prihode (rashodi tehničkog računa) ili predstavljaju gubitak tehničkog računa, unose se s negativnim predzankom</t>
  </si>
  <si>
    <t>Tablica D. Izvještaj o novčanom toku dioničkog društva</t>
  </si>
  <si>
    <t>A) Neto novčani tok od poslovnih aktivnosti (zbroj AOP 057 do 070)</t>
  </si>
  <si>
    <t xml:space="preserve">Povećanje / smanjenje vrijednosti zaliha </t>
  </si>
  <si>
    <t>Povećanje / smanjenje potraživanja od kupaca</t>
  </si>
  <si>
    <t xml:space="preserve">Povećanje / smanjenje ostalih kratkoročnih potraživanja </t>
  </si>
  <si>
    <t xml:space="preserve">Povećanje / smanjenje plaćenih troškova budućeg razdoblja i nedospjele naplate prihoda </t>
  </si>
  <si>
    <t>VERZIJA</t>
  </si>
  <si>
    <t>U četvrtom tromjesečju  2006. godine u odnosu na isto razdoblje 2005. godine Grupa Podravka ostvarila je 899,0 mil. kn prihoda od prodaje proizvoda i usluga što je za 40,1 mil. kn manje u odnosu na isto razdoblje 2005. godine. U istom razdoblju ostvaren je gubitak u poslovanju u iznosu od 38,7 mil. kn (u istom razdoblju prošle godine ostvaren je gubitak od 22,3 mil kn</t>
  </si>
  <si>
    <t>Povećanje / smanjenje kratkoročnih obveza prema dobavljačima</t>
  </si>
  <si>
    <t>Povećanje / smanjenje dugoročnih rezerviranja</t>
  </si>
  <si>
    <t xml:space="preserve">Povećanje / smanjenje ogođenog plaćanja troškova i prihoda budućih razdoblja </t>
  </si>
  <si>
    <t xml:space="preserve">Povećanje / smanjenje potraživanja za upisani a neuplaćeni kapital i gubitka iznad visine kapitala </t>
  </si>
  <si>
    <t xml:space="preserve">Povećanje / smanjenje dugoročnih potraživanja </t>
  </si>
  <si>
    <t xml:space="preserve">Povećanje / smanjenje kratkotrajne financijske imovine </t>
  </si>
  <si>
    <t>Povećanje / smanjenje ostalih dugoročnih obveza</t>
  </si>
  <si>
    <t xml:space="preserve">Povećanje / smanjenje ostalih stavki </t>
  </si>
  <si>
    <t>B) Neto novčani tok od investicijskih aktivnosti (zbroj AOP 072 do 078)</t>
  </si>
  <si>
    <t>Stjecanje podružnica</t>
  </si>
  <si>
    <t>Stjecanje manjinskih interesa</t>
  </si>
  <si>
    <t xml:space="preserve">Povećanje / smanjenje financijske dugotrajne imovine </t>
  </si>
  <si>
    <t>Primici od prodaja materijalne i nematerijalne imovine</t>
  </si>
  <si>
    <t>Povećanje / smanjenje ostalih stavki</t>
  </si>
  <si>
    <t>C) Neto novčani tok od financijskih aktivnosti (zbroj AOP 080 do 084)</t>
  </si>
  <si>
    <t>Povećanje / smanjenje dugoročnih obveza s osnove zajmova i kredita</t>
  </si>
  <si>
    <t>Povećanje / smanjenje kratkoročnih obveza s osnove zajmova i kredita</t>
  </si>
  <si>
    <t>D) Neto povećanje / smanjenje novčanih
    sredstava i novčanih ekvivalenata (AOP 056+071+079)</t>
  </si>
  <si>
    <t>Novčana sredstva i novčani ekvivalenti na početku razdoblja</t>
  </si>
  <si>
    <t>Novac i novčani ekvivalenti na kraju razdoblja (AOP 085+086)</t>
  </si>
  <si>
    <t>Revalorizacijske rezerve (AOP 096+097+098)</t>
  </si>
  <si>
    <t>Sveukupno kapital i rezerve  
(AOP 088+089+090+091+092+093+094+095+099+100+101)</t>
  </si>
  <si>
    <t>VP</t>
  </si>
  <si>
    <t>VP101</t>
  </si>
  <si>
    <t>UPUTE O POPUNJAVANJU OBRASCA TFI-POD</t>
  </si>
  <si>
    <t>Nema</t>
  </si>
  <si>
    <t>Podaci se u obrasce unose elektroničkim putem iz knjigovodstvenih i drugih evidencija prema pozicijama naznačenim o obrascu. Moraju biti ispunjene sve numeričke pozicije financijskih i poslovnim izviješća, a tamo gdje nema podataka, upisuje se nula.</t>
  </si>
  <si>
    <t>Ispisanu referentnu stranicu potpisuje odgovorna osoba dioničkog društva, te se dostavlja zajedno s obrascima na magnetskom mediju.</t>
  </si>
  <si>
    <t>Tablica A. OPĆI PODACI O DIONIČKOM DRUŠTVU</t>
  </si>
  <si>
    <t>Tablica B BILANCA DIONIČKOG DRUŠTVA</t>
  </si>
  <si>
    <t>Tablica C RAČUN DOBITI I GUBITKA DIONIČKOG DRUŠTVA</t>
  </si>
  <si>
    <t>Tablica D IZVJEŠTAJ O NOVČANOM TOKU DIONIČKOG DRUŠTVA</t>
  </si>
  <si>
    <t>29.03.2007.</t>
  </si>
  <si>
    <t>Izvještaj o novčanom toku izrađuje se primjenom indirektne metode, na način da se za izračun koriste pozicije bilance. Izvještaj o novčanom toku  prati promjene bilančnih pozicija.</t>
  </si>
  <si>
    <r>
      <t xml:space="preserve">Podatak pod </t>
    </r>
    <r>
      <rPr>
        <b/>
        <sz val="10"/>
        <rFont val="Arial"/>
        <family val="2"/>
        <charset val="238"/>
      </rPr>
      <t>Podjela dionica</t>
    </r>
    <r>
      <rPr>
        <sz val="10"/>
        <rFont val="Arial"/>
        <charset val="238"/>
      </rPr>
      <t xml:space="preserve"> obuhvaća podatak je li u promatranom tromjesečju izvršena podjela ("splitting") dionica, a ako je, na koliko vrsta i broj dionica te na koji nominalni iznos, ukoliko se dionice izdaju s nominalnim iznosom.</t>
    </r>
  </si>
  <si>
    <r>
      <t xml:space="preserve">Podatak pod </t>
    </r>
    <r>
      <rPr>
        <b/>
        <sz val="10"/>
        <rFont val="Arial"/>
        <family val="2"/>
        <charset val="238"/>
      </rPr>
      <t>Rezultati poslovanja</t>
    </r>
    <r>
      <rPr>
        <sz val="10"/>
        <rFont val="Arial"/>
        <charset val="238"/>
      </rPr>
      <t xml:space="preserve"> obuhvaća komentar uprave o financijskom i poslovnom rezultatu u promatranom tromjesečju i kumulativnom razdoblju u usporedbi s istim razdobljem prethodne godine.</t>
    </r>
  </si>
  <si>
    <r>
      <t xml:space="preserve">Podatak pod </t>
    </r>
    <r>
      <rPr>
        <b/>
        <sz val="10"/>
        <rFont val="Arial"/>
        <family val="2"/>
        <charset val="238"/>
      </rPr>
      <t>Operativni i ostali troškovi</t>
    </r>
    <r>
      <rPr>
        <sz val="10"/>
        <rFont val="Arial"/>
        <charset val="238"/>
      </rPr>
      <t xml:space="preserve"> obuhvaća kratku analizu strukture troškova te analizu ostvarenih i planiranih troškova u promatranom tromjesečju i kumulativnom razdoblju u usporedbi s istim razdobljem prethodne godine.</t>
    </r>
  </si>
  <si>
    <r>
      <t xml:space="preserve">Podatak pod </t>
    </r>
    <r>
      <rPr>
        <b/>
        <sz val="10"/>
        <rFont val="Arial"/>
        <family val="2"/>
        <charset val="238"/>
      </rPr>
      <t>Promjene računovodstvenih politika</t>
    </r>
    <r>
      <rPr>
        <sz val="10"/>
        <rFont val="Arial"/>
        <charset val="238"/>
      </rPr>
      <t xml:space="preserve"> obuhvaća komentar uprave o svim značajnijim promjenama računovodstvenih politika u tekućem tromjesečju koje imaju bilo kakav utjecaj na sastavljanje i objavljivanje financijskih izvješća.</t>
    </r>
  </si>
  <si>
    <r>
      <t xml:space="preserve">Podatak pod </t>
    </r>
    <r>
      <rPr>
        <b/>
        <sz val="10"/>
        <rFont val="Arial"/>
        <family val="2"/>
        <charset val="238"/>
      </rPr>
      <t>Ostale napomene</t>
    </r>
    <r>
      <rPr>
        <sz val="10"/>
        <rFont val="Arial"/>
        <charset val="238"/>
      </rPr>
      <t xml:space="preserve"> obuhvaća komentar uprave o ostalim značajnijim događajima koji nisu komentirani u prethodnim pozicijama.</t>
    </r>
  </si>
  <si>
    <r>
      <t xml:space="preserve">Podatak pod </t>
    </r>
    <r>
      <rPr>
        <b/>
        <sz val="10"/>
        <rFont val="Arial"/>
        <family val="2"/>
        <charset val="238"/>
      </rPr>
      <t>Tržišna kapitalizacija</t>
    </r>
    <r>
      <rPr>
        <sz val="10"/>
        <rFont val="Arial"/>
        <charset val="238"/>
      </rPr>
      <t xml:space="preserve"> utvrđuje se množenjem zaključne jedinične cijene dionice postignute na uređenom tržištu posljednjeg dana u promatranom tromjesečju s brojem ukupno izdanih dionica. Ako društvo kotira na više uređenih tržišta, prikazuje se tržišna kapitalizacija temeljena na zaključnoj cijeni s burze, a ako se radi o više burzi, upisuje se podatak prema izboru uprave.</t>
    </r>
  </si>
  <si>
    <r>
      <t xml:space="preserve">Podatak pod </t>
    </r>
    <r>
      <rPr>
        <b/>
        <sz val="10"/>
        <rFont val="Arial"/>
        <family val="2"/>
        <charset val="238"/>
      </rPr>
      <t>Zadnji datum tekućeg razdoblja</t>
    </r>
    <r>
      <rPr>
        <sz val="10"/>
        <rFont val="Arial"/>
        <charset val="238"/>
      </rPr>
      <t xml:space="preserve"> u zaglavlju obrasca odnosi se na stanja na zadnji datum promatranog tromjesečja.</t>
    </r>
  </si>
  <si>
    <t>Referentna stranica</t>
  </si>
  <si>
    <t>Kontrolni broj:</t>
  </si>
  <si>
    <t>Izvješće je konsolidirano:</t>
  </si>
  <si>
    <t>Matični broj kod Državnog zavoda za statistiku (MB):</t>
  </si>
  <si>
    <t>Razdoblje obrade:</t>
  </si>
  <si>
    <t>Matični broj subjekta upisa u sudski registar (MBS):</t>
  </si>
  <si>
    <t>Tvrtka:</t>
  </si>
  <si>
    <t>Adresa:</t>
  </si>
  <si>
    <t>105</t>
  </si>
  <si>
    <t xml:space="preserve">KOPRIVNICI </t>
  </si>
  <si>
    <t xml:space="preserve">MARIJA KUŠER </t>
  </si>
  <si>
    <t>HRVOJE KLAUČEK</t>
  </si>
  <si>
    <t>048/651553</t>
  </si>
  <si>
    <t>048/653161</t>
  </si>
  <si>
    <t>Telefon (pozivni broj i broj):</t>
  </si>
  <si>
    <t>Telefax (pozivni broj i broj):</t>
  </si>
  <si>
    <t>Adresa Internet stranice:</t>
  </si>
  <si>
    <t>Datum osnivanja:</t>
  </si>
  <si>
    <t>Adresa elektroničke pošte:</t>
  </si>
  <si>
    <t>Broj podružnica:</t>
  </si>
  <si>
    <t>Oznaka strukture vlasništva:</t>
  </si>
  <si>
    <t>Broj zaposlenih na zadnji dan tromjesečja:</t>
  </si>
  <si>
    <t>Šifra djelatnosti:</t>
  </si>
  <si>
    <t>Opis djelatnosti sumarno:</t>
  </si>
  <si>
    <t>Žiroračun:</t>
  </si>
  <si>
    <t>Naziv institucije kod koje je otvoren:</t>
  </si>
  <si>
    <t>Članovi uprave i prokurista:</t>
  </si>
  <si>
    <t>Članovi nadz. odbora</t>
  </si>
  <si>
    <t>Deset najvećih dioničara</t>
  </si>
  <si>
    <t>Emisije dionica</t>
  </si>
  <si>
    <t>1.</t>
  </si>
  <si>
    <t>2.</t>
  </si>
  <si>
    <t>3.</t>
  </si>
  <si>
    <t>4.</t>
  </si>
  <si>
    <t>5.</t>
  </si>
  <si>
    <t>6.</t>
  </si>
  <si>
    <t>7.</t>
  </si>
  <si>
    <t>8.</t>
  </si>
  <si>
    <t>9.</t>
  </si>
  <si>
    <t>redovne:</t>
  </si>
  <si>
    <t>broj:</t>
  </si>
  <si>
    <t>oznaka:</t>
  </si>
  <si>
    <t>povlaštene:</t>
  </si>
  <si>
    <t>Temeljni kapital:</t>
  </si>
  <si>
    <t>Tvrtke konsolidacije:</t>
  </si>
  <si>
    <t>Revizorska kuća:</t>
  </si>
  <si>
    <t>Burze:</t>
  </si>
  <si>
    <t>Cijene dionica na tržištu:</t>
  </si>
  <si>
    <t>najniža:</t>
  </si>
  <si>
    <t>(redovne u preth. tromj., redovne u tek., povlaštene u preth., povlaštene u tek. tromjesečju)</t>
  </si>
  <si>
    <t>najviša:</t>
  </si>
  <si>
    <t>Zarada po dionici:</t>
  </si>
  <si>
    <t>(prethodna godina, trom., kumul., tek. god. tromj. kumul.)</t>
  </si>
  <si>
    <t>Isplaćene dividende:</t>
  </si>
  <si>
    <t>(zadnje tri godine, po redovnim
 i po povlaštenim)</t>
  </si>
  <si>
    <t>Tržišna kapitalizacija:</t>
  </si>
  <si>
    <t>Bilanca - ukupno aktiva:</t>
  </si>
  <si>
    <t>prethodno razdoblje:</t>
  </si>
  <si>
    <t>Račun dobiti i gubitka - dobit / gubitak nakon poreza na dobit:</t>
  </si>
  <si>
    <t>tekuće razdoblje:</t>
  </si>
  <si>
    <t>kumulativno prethodna godina:</t>
  </si>
  <si>
    <t>tekuće razdoblje prethodne godine:</t>
  </si>
  <si>
    <t>Kontrola provjerava: ako postoji barem jedna emisija redovnih dionica tada one mogu imati najmanju i najveću cijenu na uređenom tržištu, isto tako i za povlaštene. Ako postoji najmanja, mora postojati i najveća cijena dionica, a najmanja cijena dionica ne može biti veća od najveće.</t>
  </si>
  <si>
    <t>Ako društvo ima više emisija i redovnih i povlaštenih dionica, podaci o svakoj emisiji dionica upisuju se na prvo slobodno mjesto za tu vrstu dionica, tj. ako je društvo izdalo 2 emisije redovnih dionica i nakon toga emisiju povlaštenih, ova emisija povlaštenih upisuje se u prvi red kao prva emisija povlaštenih dionica.</t>
  </si>
  <si>
    <t>U Bilanci pozicija UKUPNO AKTIVA mora biti jednaka poziciji UKUPNO PASIVA u obje kolone podataka</t>
  </si>
  <si>
    <t>U Tablici F sve pozicije moraju biti popunjene, ako nema nikakvih komentara uprave za neku stavku ili nema pojava tada to treba upisati.</t>
  </si>
  <si>
    <t>kumulativno tekuća godina:</t>
  </si>
  <si>
    <t>31.12. preth. godine:</t>
  </si>
  <si>
    <t>tekuće razdoblje tekuće godine:</t>
  </si>
  <si>
    <t>povećanje:</t>
  </si>
  <si>
    <t>Novčani tok - novac i ekvivalenti novca na kraju razdoblja:</t>
  </si>
  <si>
    <t>smanjenje:</t>
  </si>
  <si>
    <t>isto razdoblje prethodne godine:</t>
  </si>
  <si>
    <t>U</t>
  </si>
  <si>
    <t>dana:</t>
  </si>
  <si>
    <t>Zakonski predstavnik društva</t>
  </si>
  <si>
    <t>Osobe za kontakt</t>
  </si>
  <si>
    <t>tel.</t>
  </si>
  <si>
    <t>M.P.</t>
  </si>
  <si>
    <t>Sjedište i poslovna adresa (poštanski broj, mjesto, ulica i broj):</t>
  </si>
  <si>
    <t>Podaci o predsjedniku i članovima uprave</t>
  </si>
  <si>
    <t>Ime i prezime</t>
  </si>
  <si>
    <t>Datum rođenja</t>
  </si>
  <si>
    <t>Podaci o prebivalištu</t>
  </si>
  <si>
    <t>Mjesto</t>
  </si>
  <si>
    <t>Adresa (ulica i broj)</t>
  </si>
  <si>
    <t>Predsjednik:</t>
  </si>
  <si>
    <t>1. član:</t>
  </si>
  <si>
    <t>2. član:</t>
  </si>
  <si>
    <t>3. član:</t>
  </si>
  <si>
    <t>4. član:</t>
  </si>
  <si>
    <t>5. član:</t>
  </si>
  <si>
    <t>6. član:</t>
  </si>
  <si>
    <t>7. član:</t>
  </si>
  <si>
    <t>8. član:</t>
  </si>
  <si>
    <t>9. član:</t>
  </si>
  <si>
    <t>10. član:</t>
  </si>
  <si>
    <t>Prokurista:</t>
  </si>
  <si>
    <t>Podaci o predsjedniku i članovima nadzornog odbora</t>
  </si>
  <si>
    <t>11. član:</t>
  </si>
  <si>
    <t>12. član:</t>
  </si>
  <si>
    <t>13. član:</t>
  </si>
  <si>
    <t>14. član:</t>
  </si>
  <si>
    <t>15. član:</t>
  </si>
  <si>
    <t>Matični broj (MB):</t>
  </si>
  <si>
    <t>Za razdoblje:</t>
  </si>
  <si>
    <t>Podaci o dioničarima i dionicama</t>
  </si>
  <si>
    <t>Broj dioničara na zadnji dan tromjesečja:</t>
  </si>
  <si>
    <t>Deset najvećih dioničara:</t>
  </si>
  <si>
    <t>Ime i prezime / tvrtka</t>
  </si>
  <si>
    <t>Adresa prebivališta / poslovna adresa
(mjesto, ulica i broj)</t>
  </si>
  <si>
    <t>Podaci o dionicama</t>
  </si>
  <si>
    <t>broj dionica</t>
  </si>
  <si>
    <t>postotak</t>
  </si>
  <si>
    <t>10.</t>
  </si>
  <si>
    <t>Ukupan iznos temeljnog kapitala:</t>
  </si>
  <si>
    <t>Vlastite dionice u temeljnom kapitalu:</t>
  </si>
  <si>
    <t>Emisije dionica i oznake emisija</t>
  </si>
  <si>
    <t>Redni broj emisije</t>
  </si>
  <si>
    <t>Redovne dionice</t>
  </si>
  <si>
    <t>Povlaštene dionice</t>
  </si>
  <si>
    <t>Oznaka emisije</t>
  </si>
  <si>
    <t>Nominalna vrijednost dionice</t>
  </si>
  <si>
    <t>Broj dionica</t>
  </si>
  <si>
    <t>Šest najvažnijih subjekata konsolidacije ako je izvješće konsolidirano</t>
  </si>
  <si>
    <t>Matični
broj (MB):</t>
  </si>
  <si>
    <t>Tvrtka konsolidacije</t>
  </si>
  <si>
    <t>Sjedište (mjesto)</t>
  </si>
  <si>
    <t>Poslovna adresa (ulica i broj)</t>
  </si>
  <si>
    <t>Revizorska kuća koja je 
revidirala zadnje izvješće:</t>
  </si>
  <si>
    <t>tvrtka:</t>
  </si>
  <si>
    <t>sjedište i poslovna adresa:</t>
  </si>
  <si>
    <t xml:space="preserve">Burza ili uređeno javno tržišta i kotacije u koju su uvrštene dionice </t>
  </si>
  <si>
    <t>Naziv burze ili uređenog javnog tržišta</t>
  </si>
  <si>
    <t>Naziv kotacije</t>
  </si>
  <si>
    <t>Cijene dionica ako se njima trguje na burzi ili uređenom javnom tržištu</t>
  </si>
  <si>
    <t>Najniža</t>
  </si>
  <si>
    <t>Najviša</t>
  </si>
  <si>
    <t>u prethodnom tromjesečju:</t>
  </si>
  <si>
    <t>u tekućem tromjesečju:</t>
  </si>
  <si>
    <t>Isto razdoblje prethodne godine</t>
  </si>
  <si>
    <t>Tekuća godina</t>
  </si>
  <si>
    <t>za tromjesečje</t>
  </si>
  <si>
    <t>kumulat. kroz godinu</t>
  </si>
  <si>
    <t>Tržišna kapitalizacija u tisućama kuna ako se dionicama trguje na burzi ili uređenom javnom tržištu:</t>
  </si>
  <si>
    <t>Isplaćena dividenda po dionici u posljednje tri godine (postotak nominalne vrijednosti dionice)</t>
  </si>
  <si>
    <t>Za prethodnu godinu</t>
  </si>
  <si>
    <t>Prije 2 godine</t>
  </si>
  <si>
    <t>Prije 3 godine</t>
  </si>
  <si>
    <t>- po redovnoj dionici</t>
  </si>
  <si>
    <t>- po povlaštenoj dionici</t>
  </si>
  <si>
    <t>(iznosi u tisućama kn)</t>
  </si>
  <si>
    <t>Pozicija</t>
  </si>
  <si>
    <t>AOP</t>
  </si>
  <si>
    <t>31. 12. prethodne godine</t>
  </si>
  <si>
    <t>Zadnji dan tekućeg razdoblja</t>
  </si>
  <si>
    <t>Upisani kapital</t>
  </si>
  <si>
    <t>Rezerve**</t>
  </si>
  <si>
    <t>** U rezerve se uključuju sve rezerve i zadržana dobit/gubitak te sve ostale pozicije kapitala i rezervi koje nisu drugdje uključene</t>
  </si>
  <si>
    <t>Prethodna godina</t>
  </si>
  <si>
    <t>Kumulativno</t>
  </si>
  <si>
    <t>Tromjesečje</t>
  </si>
  <si>
    <t>Troškovi osoblja</t>
  </si>
  <si>
    <t>Porez na dobit</t>
  </si>
  <si>
    <t>Tekuće razdoblje</t>
  </si>
  <si>
    <t>Dobit / gubitak nakon poreza</t>
  </si>
  <si>
    <t>Amortizacija</t>
  </si>
  <si>
    <t xml:space="preserve">Kupnja materijalne i nematerijalne dugotrajne imovine </t>
  </si>
  <si>
    <t>Isplaćene dividende</t>
  </si>
  <si>
    <t>Povećanje kapitala novom emisijom dionica</t>
  </si>
  <si>
    <t>* Kod AOP pozicija koje umanjuju novčani tok upisuju se s negativnim predznakom</t>
  </si>
  <si>
    <t>Premije na emitirane dionice</t>
  </si>
  <si>
    <t>Rezerve</t>
  </si>
  <si>
    <t>Vlastite dionice</t>
  </si>
  <si>
    <t>Zadržana dobit ili preneseni gubitak*</t>
  </si>
  <si>
    <t>Dobit ili gubitak telućeg razdoblja *</t>
  </si>
  <si>
    <t>Dividende</t>
  </si>
  <si>
    <t>a) revalorizacija nekretnina postrojenja i opreme</t>
  </si>
  <si>
    <t>b) revalorizacija ulaganja</t>
  </si>
  <si>
    <t>c) ostala revalorizacija</t>
  </si>
  <si>
    <t>Ispravak temeljnih pogreški</t>
  </si>
  <si>
    <t>Tečajne razlike s naslova neto ulaganja u inozemni subjekt</t>
  </si>
  <si>
    <t>Promjene računovodstvenih politika</t>
  </si>
  <si>
    <t>KOLONA1</t>
  </si>
  <si>
    <t>KOLONA2</t>
  </si>
  <si>
    <t>KOLONA3</t>
  </si>
  <si>
    <t>KOLONA4</t>
  </si>
  <si>
    <t>KONTBR</t>
  </si>
  <si>
    <t>NAZPOLJA</t>
  </si>
  <si>
    <t>RAZDOBLJE</t>
  </si>
  <si>
    <t>BROJVR</t>
  </si>
  <si>
    <t>TEKSTVR</t>
  </si>
  <si>
    <t>MATBROJ</t>
  </si>
  <si>
    <t>MATREGS</t>
  </si>
  <si>
    <t>KONS</t>
  </si>
  <si>
    <t>MJESTO</t>
  </si>
  <si>
    <t>-</t>
  </si>
  <si>
    <t>WEB</t>
  </si>
  <si>
    <t>EMAIL</t>
  </si>
  <si>
    <t>VLAST</t>
  </si>
  <si>
    <t>ZIRO</t>
  </si>
  <si>
    <t>BANKA</t>
  </si>
  <si>
    <t>UPR00_IME</t>
  </si>
  <si>
    <t>UPR00_DATUM</t>
  </si>
  <si>
    <t>UPR00_MJESTO</t>
  </si>
  <si>
    <t>UPR00_ADRESA</t>
  </si>
  <si>
    <t>UPR01_DATUM</t>
  </si>
  <si>
    <t>UPR01_MJESTO</t>
  </si>
  <si>
    <t>UPR01_ADRESA</t>
  </si>
  <si>
    <t>UPR01_IME</t>
  </si>
  <si>
    <t>UPR02_DATUM</t>
  </si>
  <si>
    <t>UPR02_MJESTO</t>
  </si>
  <si>
    <t>UPR02_ADRESA</t>
  </si>
  <si>
    <t>UPR02_IME</t>
  </si>
  <si>
    <t>UPR03_DATUM</t>
  </si>
  <si>
    <t>UPR03_MJESTO</t>
  </si>
  <si>
    <t>UPR03_ADRESA</t>
  </si>
  <si>
    <t>UPR03_IME</t>
  </si>
  <si>
    <t>UPR04_DATUM</t>
  </si>
  <si>
    <t>UPR04_MJESTO</t>
  </si>
  <si>
    <t>UPR04_ADRESA</t>
  </si>
  <si>
    <t>UPR04_IME</t>
  </si>
  <si>
    <t>UPR05_DATUM</t>
  </si>
  <si>
    <t>UPR05_MJESTO</t>
  </si>
  <si>
    <t>UPR05_ADRESA</t>
  </si>
  <si>
    <t>UPR05_IME</t>
  </si>
  <si>
    <t>UPR06_MJESTO</t>
  </si>
  <si>
    <t>UPR06_ADRESA</t>
  </si>
  <si>
    <t>UPR06_DATUM</t>
  </si>
  <si>
    <t>UPR06_IME</t>
  </si>
  <si>
    <t>UPR07_DATUM</t>
  </si>
  <si>
    <t>UPR07_MJESTO</t>
  </si>
  <si>
    <t>UPR07_ADRESA</t>
  </si>
  <si>
    <t>UPR07_IME</t>
  </si>
  <si>
    <t>UPR08_DATUM</t>
  </si>
  <si>
    <t>UPR08_MJESTO</t>
  </si>
  <si>
    <t>UPR08_ADRESA</t>
  </si>
  <si>
    <t>UPR08_IME</t>
  </si>
  <si>
    <t>UPR09_DATUM</t>
  </si>
  <si>
    <t>UPR09_MJESTO</t>
  </si>
  <si>
    <t>UPR09_ADRESA</t>
  </si>
  <si>
    <t>UPR09_IME</t>
  </si>
  <si>
    <t>UPR10_DATUM</t>
  </si>
  <si>
    <t>UPR10_MJESTO</t>
  </si>
  <si>
    <t>UPR10_ADRESA</t>
  </si>
  <si>
    <t>UPR10_IME</t>
  </si>
  <si>
    <t>UPR11_DATUM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</si>
</sst>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numFmts>
  <fonts count="33" x14ac:knownFonts="1">
    <font>
      <sz val="10"/>
      <name val="Arial"/>
      <charset val="238"/>
    </font>
    <font>
      <sz val="10"/>
      <name val="Arial"/>
      <charset val="238"/>
    </font>
    <font>
      <b/>
      <sz val="14"/>
      <name val="Arial"/>
      <family val="2"/>
      <charset val="238"/>
    </font>
    <font>
      <sz val="12"/>
      <name val="Arial"/>
      <family val="2"/>
      <charset val="238"/>
    </font>
    <font>
      <b/>
      <sz val="14"/>
      <color indexed="12"/>
      <name val="Arial"/>
      <family val="2"/>
      <charset val="238"/>
    </font>
    <font>
      <b/>
      <sz val="12"/>
      <name val="Arial"/>
      <family val="2"/>
      <charset val="238"/>
    </font>
    <font>
      <b/>
      <sz val="10"/>
      <name val="Arial"/>
      <family val="2"/>
      <charset val="238"/>
    </font>
    <font>
      <b/>
      <sz val="12"/>
      <color indexed="12"/>
      <name val="Arial"/>
      <family val="2"/>
      <charset val="238"/>
    </font>
    <font>
      <sz val="12"/>
      <color indexed="12"/>
      <name val="Arial"/>
      <family val="2"/>
      <charset val="238"/>
    </font>
    <font>
      <b/>
      <sz val="10"/>
      <color indexed="12"/>
      <name val="Arial"/>
      <family val="2"/>
      <charset val="238"/>
    </font>
    <font>
      <sz val="10"/>
      <color indexed="12"/>
      <name val="Arial"/>
      <family val="2"/>
      <charset val="238"/>
    </font>
    <font>
      <b/>
      <sz val="9"/>
      <name val="Arial"/>
      <family val="2"/>
      <charset val="238"/>
    </font>
    <font>
      <sz val="9"/>
      <name val="Arial"/>
      <family val="2"/>
      <charset val="238"/>
    </font>
    <font>
      <sz val="11"/>
      <name val="Arial"/>
      <family val="2"/>
      <charset val="238"/>
    </font>
    <font>
      <sz val="10"/>
      <name val="Arial"/>
      <family val="2"/>
      <charset val="238"/>
    </font>
    <font>
      <b/>
      <sz val="9"/>
      <color indexed="12"/>
      <name val="Arial"/>
      <family val="2"/>
      <charset val="238"/>
    </font>
    <font>
      <sz val="9"/>
      <color indexed="12"/>
      <name val="Arial"/>
      <family val="2"/>
      <charset val="238"/>
    </font>
    <font>
      <sz val="8"/>
      <name val="Arial"/>
      <family val="2"/>
      <charset val="238"/>
    </font>
    <font>
      <b/>
      <sz val="11"/>
      <name val="Arial"/>
      <family val="2"/>
      <charset val="238"/>
    </font>
    <font>
      <b/>
      <sz val="10"/>
      <color indexed="10"/>
      <name val="Arial"/>
      <family val="2"/>
      <charset val="238"/>
    </font>
    <font>
      <b/>
      <sz val="8"/>
      <name val="Arial"/>
      <family val="2"/>
      <charset val="238"/>
    </font>
    <font>
      <b/>
      <sz val="10"/>
      <name val="Arial CE"/>
      <family val="2"/>
      <charset val="238"/>
    </font>
    <font>
      <sz val="10"/>
      <name val="Arial CE"/>
      <family val="2"/>
      <charset val="238"/>
    </font>
    <font>
      <b/>
      <sz val="13.5"/>
      <color indexed="12"/>
      <name val="Arial"/>
      <family val="2"/>
      <charset val="238"/>
    </font>
    <font>
      <i/>
      <sz val="10"/>
      <name val="Arial"/>
      <family val="2"/>
      <charset val="238"/>
    </font>
    <font>
      <b/>
      <sz val="8"/>
      <color indexed="81"/>
      <name val="Tahoma"/>
      <charset val="238"/>
    </font>
    <font>
      <sz val="8"/>
      <color indexed="81"/>
      <name val="Tahoma"/>
      <charset val="238"/>
    </font>
    <font>
      <sz val="8"/>
      <color indexed="81"/>
      <name val="Tahoma"/>
      <family val="2"/>
      <charset val="238"/>
    </font>
    <font>
      <b/>
      <sz val="8"/>
      <color indexed="81"/>
      <name val="Tahoma"/>
      <family val="2"/>
      <charset val="238"/>
    </font>
    <font>
      <b/>
      <sz val="8"/>
      <color indexed="22"/>
      <name val="Arial"/>
      <family val="2"/>
      <charset val="238"/>
    </font>
    <font>
      <u/>
      <sz val="10"/>
      <name val="Arial"/>
      <family val="2"/>
      <charset val="238"/>
    </font>
    <font>
      <b/>
      <sz val="12"/>
      <color indexed="10"/>
      <name val="Arial"/>
      <family val="2"/>
      <charset val="238"/>
    </font>
    <font>
      <u/>
      <sz val="10"/>
      <color indexed="12"/>
      <name val="Arial"/>
      <charset val="238"/>
    </font>
  </fonts>
  <fills count="6">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27"/>
        <bgColor indexed="64"/>
      </patternFill>
    </fill>
    <fill>
      <patternFill patternType="solid">
        <fgColor indexed="22"/>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style="thin">
        <color indexed="64"/>
      </bottom>
      <diagonal/>
    </border>
  </borders>
  <cellStyleXfs count="3">
    <xf numFmtId="0" fontId="0" fillId="0" borderId="0"/>
    <xf numFmtId="0" fontId="32" fillId="0" borderId="0" applyNumberFormat="0" applyFill="0" applyBorder="0" applyAlignment="0" applyProtection="0">
      <alignment vertical="top"/>
      <protection locked="0"/>
    </xf>
    <xf numFmtId="0" fontId="1" fillId="0" borderId="0"/>
  </cellStyleXfs>
  <cellXfs count="421">
    <xf numFmtId="0" fontId="0" fillId="0" borderId="0" xfId="0"/>
    <xf numFmtId="0" fontId="3" fillId="0" borderId="0" xfId="0" applyNumberFormat="1" applyFont="1" applyAlignment="1" applyProtection="1">
      <alignment vertical="center"/>
    </xf>
    <xf numFmtId="0" fontId="4" fillId="0" borderId="0" xfId="0" applyNumberFormat="1" applyFont="1" applyAlignment="1" applyProtection="1">
      <alignment horizontal="left" vertical="center"/>
    </xf>
    <xf numFmtId="0" fontId="5" fillId="0" borderId="0" xfId="0" applyNumberFormat="1" applyFont="1" applyAlignment="1" applyProtection="1">
      <alignment horizontal="right" vertical="center"/>
    </xf>
    <xf numFmtId="0" fontId="6" fillId="0" borderId="0" xfId="0" applyFont="1" applyAlignment="1">
      <alignment horizontal="right" vertical="center"/>
    </xf>
    <xf numFmtId="0" fontId="2" fillId="0" borderId="0" xfId="0" applyNumberFormat="1" applyFont="1" applyAlignment="1" applyProtection="1">
      <alignment vertical="center"/>
    </xf>
    <xf numFmtId="0" fontId="3" fillId="0" borderId="0" xfId="0" applyNumberFormat="1" applyFont="1" applyAlignment="1" applyProtection="1">
      <alignment horizontal="right" vertical="center"/>
    </xf>
    <xf numFmtId="0" fontId="6" fillId="0" borderId="0" xfId="0" applyNumberFormat="1" applyFont="1" applyAlignment="1" applyProtection="1">
      <alignment horizontal="right" vertical="center"/>
    </xf>
    <xf numFmtId="0" fontId="0" fillId="0" borderId="0" xfId="0" applyNumberFormat="1" applyAlignment="1" applyProtection="1">
      <alignment horizontal="right" vertical="center"/>
    </xf>
    <xf numFmtId="0" fontId="6" fillId="0" borderId="0" xfId="0" applyNumberFormat="1" applyFont="1" applyBorder="1" applyAlignment="1" applyProtection="1">
      <alignment horizontal="right" vertical="center"/>
    </xf>
    <xf numFmtId="0" fontId="3" fillId="0" borderId="0" xfId="0" applyNumberFormat="1" applyFont="1" applyBorder="1" applyAlignment="1" applyProtection="1">
      <alignment horizontal="right" vertical="center" wrapText="1"/>
    </xf>
    <xf numFmtId="0" fontId="3" fillId="0" borderId="0" xfId="0" applyNumberFormat="1" applyFont="1" applyBorder="1" applyAlignment="1" applyProtection="1">
      <alignment vertical="center"/>
    </xf>
    <xf numFmtId="0" fontId="3" fillId="0" borderId="0" xfId="0" applyNumberFormat="1" applyFont="1" applyBorder="1" applyAlignment="1" applyProtection="1">
      <alignment horizontal="right" vertical="center"/>
    </xf>
    <xf numFmtId="0" fontId="0" fillId="0" borderId="0" xfId="0" applyNumberFormat="1" applyBorder="1" applyAlignment="1" applyProtection="1">
      <alignment horizontal="right" vertical="center"/>
    </xf>
    <xf numFmtId="0" fontId="3" fillId="0" borderId="0" xfId="0" applyNumberFormat="1" applyFont="1" applyFill="1" applyBorder="1" applyAlignment="1" applyProtection="1">
      <alignment horizontal="center" vertical="center"/>
    </xf>
    <xf numFmtId="0" fontId="0" fillId="0" borderId="0" xfId="0" applyNumberFormat="1" applyFill="1" applyBorder="1" applyAlignment="1" applyProtection="1">
      <alignment horizontal="left" vertical="center"/>
    </xf>
    <xf numFmtId="0" fontId="6" fillId="0" borderId="0" xfId="0" applyNumberFormat="1" applyFont="1" applyFill="1" applyBorder="1" applyAlignment="1" applyProtection="1">
      <alignment vertical="center"/>
    </xf>
    <xf numFmtId="0" fontId="3" fillId="0" borderId="0" xfId="0" applyNumberFormat="1" applyFont="1" applyFill="1" applyAlignment="1" applyProtection="1">
      <alignment vertical="center"/>
    </xf>
    <xf numFmtId="14" fontId="9" fillId="0" borderId="0" xfId="0" applyNumberFormat="1" applyFont="1" applyFill="1" applyBorder="1" applyAlignment="1" applyProtection="1">
      <alignment horizontal="center" vertical="center" shrinkToFit="1"/>
    </xf>
    <xf numFmtId="0" fontId="13" fillId="0" borderId="0" xfId="0" applyNumberFormat="1" applyFont="1" applyBorder="1" applyAlignment="1" applyProtection="1">
      <alignment horizontal="right" vertical="center"/>
    </xf>
    <xf numFmtId="0" fontId="6" fillId="0" borderId="0" xfId="0" applyNumberFormat="1" applyFont="1" applyAlignment="1" applyProtection="1">
      <alignment horizontal="center" vertical="center" wrapText="1"/>
    </xf>
    <xf numFmtId="0" fontId="5" fillId="0" borderId="0" xfId="0" applyNumberFormat="1" applyFont="1" applyAlignment="1" applyProtection="1">
      <alignment vertical="center"/>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0" fontId="6" fillId="0" borderId="1" xfId="0" applyNumberFormat="1" applyFont="1" applyFill="1" applyBorder="1" applyAlignment="1" applyProtection="1">
      <alignment horizontal="center" vertical="center"/>
    </xf>
    <xf numFmtId="0" fontId="6" fillId="0" borderId="2" xfId="0" applyNumberFormat="1" applyFont="1" applyFill="1" applyBorder="1" applyAlignment="1" applyProtection="1">
      <alignment horizontal="center" vertical="center"/>
    </xf>
    <xf numFmtId="0" fontId="3" fillId="0" borderId="2" xfId="0" applyNumberFormat="1" applyFont="1" applyFill="1" applyBorder="1" applyAlignment="1" applyProtection="1">
      <alignment horizontal="center" vertical="center"/>
    </xf>
    <xf numFmtId="0" fontId="6" fillId="0" borderId="3"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left" vertical="center"/>
    </xf>
    <xf numFmtId="0" fontId="15" fillId="0" borderId="4" xfId="0" applyNumberFormat="1" applyFont="1" applyFill="1" applyBorder="1" applyAlignment="1" applyProtection="1">
      <alignment horizontal="right" vertical="center"/>
    </xf>
    <xf numFmtId="0" fontId="16" fillId="0" borderId="4" xfId="0" applyNumberFormat="1" applyFont="1" applyFill="1" applyBorder="1" applyAlignment="1" applyProtection="1">
      <alignment horizontal="right" vertical="center"/>
    </xf>
    <xf numFmtId="0" fontId="15" fillId="0" borderId="5" xfId="0" applyNumberFormat="1" applyFont="1" applyFill="1" applyBorder="1" applyAlignment="1" applyProtection="1">
      <alignment horizontal="center" vertical="center"/>
    </xf>
    <xf numFmtId="0" fontId="15" fillId="0" borderId="6" xfId="0" applyNumberFormat="1" applyFont="1" applyFill="1" applyBorder="1" applyAlignment="1" applyProtection="1">
      <alignment horizontal="center" vertical="center"/>
    </xf>
    <xf numFmtId="0" fontId="16" fillId="0" borderId="6" xfId="0" applyNumberFormat="1" applyFont="1" applyFill="1" applyBorder="1" applyAlignment="1" applyProtection="1">
      <alignment horizontal="center" vertical="center"/>
    </xf>
    <xf numFmtId="0" fontId="15" fillId="0" borderId="7"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right" vertical="center"/>
    </xf>
    <xf numFmtId="0" fontId="9" fillId="0" borderId="0" xfId="0" applyFont="1" applyBorder="1" applyAlignment="1">
      <alignment vertical="top"/>
    </xf>
    <xf numFmtId="0" fontId="14" fillId="0" borderId="0" xfId="0" applyNumberFormat="1" applyFont="1" applyAlignment="1" applyProtection="1">
      <alignment horizontal="right" vertical="center"/>
    </xf>
    <xf numFmtId="0" fontId="9" fillId="0" borderId="0" xfId="0" applyNumberFormat="1" applyFont="1" applyAlignment="1" applyProtection="1">
      <alignment vertical="center"/>
    </xf>
    <xf numFmtId="0" fontId="6" fillId="0" borderId="0" xfId="0" applyNumberFormat="1" applyFont="1" applyBorder="1" applyAlignment="1" applyProtection="1">
      <alignment horizontal="left" vertical="center"/>
    </xf>
    <xf numFmtId="0" fontId="14" fillId="0" borderId="0" xfId="0" applyNumberFormat="1" applyFont="1" applyBorder="1" applyAlignment="1" applyProtection="1">
      <alignment horizontal="right" vertical="center"/>
    </xf>
    <xf numFmtId="0" fontId="6" fillId="0" borderId="0" xfId="0" applyNumberFormat="1" applyFont="1" applyBorder="1" applyAlignment="1" applyProtection="1">
      <alignment horizontal="center" vertical="center"/>
    </xf>
    <xf numFmtId="0" fontId="9" fillId="0" borderId="0" xfId="0" applyNumberFormat="1" applyFont="1" applyBorder="1" applyAlignment="1" applyProtection="1">
      <alignment horizontal="left" vertical="center"/>
    </xf>
    <xf numFmtId="0" fontId="9" fillId="0" borderId="0" xfId="0" applyNumberFormat="1" applyFont="1" applyBorder="1" applyAlignment="1" applyProtection="1">
      <alignment horizontal="center" vertical="center"/>
    </xf>
    <xf numFmtId="0" fontId="14" fillId="0" borderId="0" xfId="0" applyNumberFormat="1" applyFont="1" applyFill="1" applyBorder="1" applyAlignment="1" applyProtection="1">
      <alignment horizontal="right" vertical="center"/>
    </xf>
    <xf numFmtId="0" fontId="0" fillId="0" borderId="0" xfId="0" applyNumberFormat="1" applyFill="1" applyBorder="1" applyAlignment="1" applyProtection="1">
      <alignment horizontal="right" vertical="center"/>
    </xf>
    <xf numFmtId="0" fontId="6" fillId="0" borderId="0" xfId="0" applyNumberFormat="1" applyFont="1" applyFill="1" applyBorder="1" applyAlignment="1" applyProtection="1">
      <alignment horizontal="center" vertical="center" shrinkToFit="1"/>
    </xf>
    <xf numFmtId="0" fontId="6"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right" vertical="center"/>
    </xf>
    <xf numFmtId="0" fontId="3" fillId="0" borderId="0" xfId="0" applyNumberFormat="1" applyFont="1" applyFill="1" applyBorder="1" applyAlignment="1" applyProtection="1">
      <alignment horizontal="right" vertical="center"/>
    </xf>
    <xf numFmtId="0" fontId="6" fillId="0" borderId="0" xfId="0" quotePrefix="1" applyNumberFormat="1" applyFont="1" applyFill="1" applyBorder="1" applyAlignment="1" applyProtection="1">
      <alignment horizontal="right" vertical="center"/>
    </xf>
    <xf numFmtId="0" fontId="3" fillId="0" borderId="0" xfId="0" applyNumberFormat="1" applyFont="1" applyAlignment="1" applyProtection="1">
      <alignment horizontal="center" vertical="center"/>
    </xf>
    <xf numFmtId="0" fontId="3" fillId="0" borderId="0" xfId="0" applyNumberFormat="1" applyFont="1" applyAlignment="1" applyProtection="1">
      <alignment horizontal="center" vertical="center" wrapText="1"/>
    </xf>
    <xf numFmtId="0" fontId="3" fillId="0" borderId="8" xfId="0" applyNumberFormat="1" applyFont="1" applyBorder="1" applyAlignment="1" applyProtection="1">
      <alignment vertical="center"/>
    </xf>
    <xf numFmtId="0" fontId="3" fillId="0" borderId="0" xfId="0" applyFont="1" applyAlignment="1" applyProtection="1">
      <alignment vertical="center"/>
    </xf>
    <xf numFmtId="0" fontId="4" fillId="0" borderId="0" xfId="0" applyFont="1" applyAlignment="1" applyProtection="1">
      <alignment horizontal="left" vertical="center"/>
    </xf>
    <xf numFmtId="0" fontId="0" fillId="0" borderId="0" xfId="0" applyBorder="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right" vertical="center"/>
    </xf>
    <xf numFmtId="0" fontId="6" fillId="0" borderId="0" xfId="0" applyFont="1" applyAlignment="1" applyProtection="1">
      <alignment horizontal="right" vertical="center"/>
    </xf>
    <xf numFmtId="49" fontId="6" fillId="2" borderId="9"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0" fillId="0" borderId="0" xfId="0" applyAlignment="1" applyProtection="1">
      <alignment horizontal="right" vertical="center" wrapText="1"/>
    </xf>
    <xf numFmtId="0" fontId="6" fillId="0" borderId="0" xfId="0" applyFont="1" applyBorder="1" applyAlignment="1" applyProtection="1">
      <alignment horizontal="right" vertical="center"/>
    </xf>
    <xf numFmtId="49" fontId="6" fillId="2" borderId="9" xfId="0" applyNumberFormat="1" applyFont="1" applyFill="1" applyBorder="1" applyAlignment="1" applyProtection="1">
      <alignment horizontal="center" vertical="center" wrapText="1"/>
      <protection locked="0"/>
    </xf>
    <xf numFmtId="0" fontId="3" fillId="0" borderId="0" xfId="0" applyFont="1" applyBorder="1" applyAlignment="1" applyProtection="1">
      <alignment horizontal="right" vertical="center" wrapText="1"/>
    </xf>
    <xf numFmtId="1" fontId="6" fillId="2" borderId="9" xfId="0" applyNumberFormat="1" applyFont="1" applyFill="1" applyBorder="1" applyAlignment="1" applyProtection="1">
      <alignment horizontal="center" vertical="center" wrapText="1"/>
      <protection locked="0"/>
    </xf>
    <xf numFmtId="0" fontId="6" fillId="0" borderId="0" xfId="0" applyFont="1" applyAlignment="1" applyProtection="1">
      <alignment vertical="center"/>
    </xf>
    <xf numFmtId="0" fontId="3" fillId="0" borderId="0" xfId="0" applyFont="1" applyBorder="1" applyAlignment="1" applyProtection="1">
      <alignment horizontal="right" vertical="center"/>
    </xf>
    <xf numFmtId="0" fontId="3" fillId="0" borderId="0" xfId="0" applyFont="1" applyFill="1" applyBorder="1" applyAlignment="1" applyProtection="1">
      <alignment vertical="center" wrapText="1"/>
    </xf>
    <xf numFmtId="0" fontId="0" fillId="0" borderId="0" xfId="0" applyFill="1" applyBorder="1" applyAlignment="1" applyProtection="1">
      <alignment vertical="center" wrapText="1"/>
    </xf>
    <xf numFmtId="0" fontId="3" fillId="0" borderId="0" xfId="0" applyFont="1" applyFill="1" applyAlignment="1" applyProtection="1">
      <alignment vertical="center"/>
    </xf>
    <xf numFmtId="0" fontId="3" fillId="0" borderId="0" xfId="0" applyFont="1" applyBorder="1" applyAlignment="1" applyProtection="1">
      <alignment vertical="center"/>
    </xf>
    <xf numFmtId="0" fontId="0" fillId="0" borderId="0" xfId="0" applyBorder="1" applyAlignment="1" applyProtection="1">
      <alignment horizontal="right" vertical="center"/>
    </xf>
    <xf numFmtId="0" fontId="3" fillId="0" borderId="0" xfId="0" applyFont="1" applyFill="1" applyBorder="1" applyAlignment="1" applyProtection="1">
      <alignment horizontal="center" vertical="center"/>
    </xf>
    <xf numFmtId="49" fontId="0" fillId="0" borderId="0" xfId="0" applyNumberFormat="1" applyFill="1" applyBorder="1" applyAlignment="1" applyProtection="1">
      <alignment horizontal="left" vertical="center"/>
    </xf>
    <xf numFmtId="0" fontId="6" fillId="0" borderId="0" xfId="0" applyFont="1" applyFill="1" applyBorder="1" applyAlignment="1" applyProtection="1">
      <alignment vertical="center"/>
    </xf>
    <xf numFmtId="14" fontId="6" fillId="2" borderId="9" xfId="0" applyNumberFormat="1" applyFont="1" applyFill="1" applyBorder="1" applyAlignment="1" applyProtection="1">
      <alignment horizontal="center" vertical="center" shrinkToFit="1"/>
      <protection locked="0"/>
    </xf>
    <xf numFmtId="0" fontId="3" fillId="0" borderId="0" xfId="0" applyFont="1" applyFill="1" applyBorder="1" applyAlignment="1" applyProtection="1">
      <alignment vertical="center"/>
    </xf>
    <xf numFmtId="3" fontId="6" fillId="2" borderId="9" xfId="0" applyNumberFormat="1" applyFont="1" applyFill="1" applyBorder="1" applyAlignment="1" applyProtection="1">
      <alignment horizontal="center" vertical="center" shrinkToFit="1"/>
      <protection locked="0"/>
    </xf>
    <xf numFmtId="3" fontId="6" fillId="2" borderId="9" xfId="0" applyNumberFormat="1" applyFont="1" applyFill="1" applyBorder="1" applyAlignment="1" applyProtection="1">
      <alignment horizontal="center" vertical="center" wrapText="1"/>
      <protection locked="0"/>
    </xf>
    <xf numFmtId="0" fontId="13" fillId="0" borderId="0" xfId="0" applyFont="1" applyBorder="1" applyAlignment="1" applyProtection="1">
      <alignment horizontal="right" vertical="center"/>
    </xf>
    <xf numFmtId="0" fontId="3" fillId="0" borderId="10" xfId="0" applyFont="1" applyBorder="1" applyAlignment="1" applyProtection="1">
      <alignment horizontal="right" vertical="center"/>
    </xf>
    <xf numFmtId="0" fontId="13" fillId="0" borderId="11" xfId="0" applyFont="1" applyBorder="1" applyAlignment="1" applyProtection="1">
      <alignment horizontal="right" vertical="center"/>
    </xf>
    <xf numFmtId="0" fontId="3" fillId="0" borderId="0" xfId="0" applyFont="1" applyFill="1" applyBorder="1" applyAlignment="1" applyProtection="1">
      <alignment horizontal="right" vertical="center"/>
    </xf>
    <xf numFmtId="0" fontId="3" fillId="0" borderId="10" xfId="0" applyFont="1" applyFill="1" applyBorder="1" applyAlignment="1" applyProtection="1">
      <alignment horizontal="right" vertical="center"/>
    </xf>
    <xf numFmtId="0" fontId="5" fillId="0" borderId="0" xfId="0" applyFont="1" applyAlignment="1" applyProtection="1"/>
    <xf numFmtId="0" fontId="5" fillId="0" borderId="0" xfId="0" applyFont="1" applyAlignment="1" applyProtection="1">
      <alignment vertical="center"/>
    </xf>
    <xf numFmtId="0" fontId="6" fillId="0" borderId="12" xfId="0" applyFont="1" applyBorder="1" applyAlignment="1" applyProtection="1">
      <alignment horizontal="center" vertical="center"/>
    </xf>
    <xf numFmtId="0" fontId="0" fillId="0" borderId="0" xfId="0" applyAlignment="1" applyProtection="1">
      <alignment vertical="center"/>
    </xf>
    <xf numFmtId="0" fontId="6" fillId="0" borderId="0" xfId="0" applyFont="1" applyBorder="1" applyAlignment="1" applyProtection="1">
      <alignment horizontal="center" vertical="center"/>
    </xf>
    <xf numFmtId="0" fontId="6" fillId="0" borderId="0" xfId="0" applyFont="1" applyAlignment="1" applyProtection="1">
      <alignment horizontal="center" vertical="center" shrinkToFit="1"/>
    </xf>
    <xf numFmtId="0" fontId="6" fillId="0" borderId="0" xfId="0" applyFont="1" applyBorder="1" applyAlignment="1" applyProtection="1">
      <alignment vertical="center"/>
    </xf>
    <xf numFmtId="0" fontId="3" fillId="0" borderId="0" xfId="0" applyFont="1" applyAlignment="1" applyProtection="1">
      <alignment horizontal="center" vertical="center"/>
    </xf>
    <xf numFmtId="14" fontId="6" fillId="2" borderId="9" xfId="0" applyNumberFormat="1" applyFont="1" applyFill="1" applyBorder="1" applyAlignment="1" applyProtection="1">
      <alignment vertical="center"/>
      <protection locked="0"/>
    </xf>
    <xf numFmtId="0" fontId="6" fillId="0" borderId="13" xfId="0" applyFont="1" applyBorder="1" applyAlignment="1" applyProtection="1"/>
    <xf numFmtId="0" fontId="6" fillId="0" borderId="14" xfId="0" applyFont="1" applyBorder="1" applyAlignment="1" applyProtection="1">
      <alignment horizontal="right"/>
    </xf>
    <xf numFmtId="0" fontId="19" fillId="0" borderId="14" xfId="0" applyFont="1" applyBorder="1" applyAlignment="1" applyProtection="1">
      <alignment horizontal="left"/>
    </xf>
    <xf numFmtId="0" fontId="0" fillId="0" borderId="14" xfId="0" applyBorder="1" applyAlignment="1" applyProtection="1">
      <alignment horizontal="left"/>
    </xf>
    <xf numFmtId="0" fontId="0" fillId="0" borderId="4" xfId="0" applyBorder="1" applyAlignment="1" applyProtection="1">
      <alignment horizontal="left"/>
    </xf>
    <xf numFmtId="0" fontId="3" fillId="0" borderId="15" xfId="0" applyFont="1" applyBorder="1" applyAlignment="1" applyProtection="1">
      <alignment vertical="center"/>
    </xf>
    <xf numFmtId="0" fontId="3" fillId="0" borderId="16" xfId="0" applyFont="1" applyBorder="1" applyAlignment="1" applyProtection="1">
      <alignment vertical="center"/>
    </xf>
    <xf numFmtId="0" fontId="6" fillId="0" borderId="5" xfId="0" applyFont="1" applyBorder="1" applyAlignment="1" applyProtection="1">
      <alignment vertical="top"/>
    </xf>
    <xf numFmtId="0" fontId="6" fillId="0" borderId="8" xfId="0" applyFont="1" applyBorder="1" applyAlignment="1" applyProtection="1">
      <alignment horizontal="right" vertical="top"/>
    </xf>
    <xf numFmtId="0" fontId="19" fillId="0" borderId="8" xfId="0" applyFont="1" applyBorder="1" applyAlignment="1" applyProtection="1">
      <alignment horizontal="left" vertical="top"/>
    </xf>
    <xf numFmtId="0" fontId="6" fillId="0" borderId="8" xfId="0" applyFont="1" applyBorder="1" applyAlignment="1" applyProtection="1">
      <alignment vertical="top"/>
    </xf>
    <xf numFmtId="0" fontId="19" fillId="0" borderId="6" xfId="0" applyFont="1" applyBorder="1" applyAlignment="1" applyProtection="1">
      <alignment horizontal="left" vertical="top"/>
    </xf>
    <xf numFmtId="0" fontId="6" fillId="0" borderId="6" xfId="0" applyFont="1" applyBorder="1" applyAlignment="1" applyProtection="1">
      <alignment vertical="top"/>
    </xf>
    <xf numFmtId="0" fontId="0" fillId="0" borderId="0" xfId="0" applyBorder="1" applyAlignment="1" applyProtection="1">
      <alignment vertical="center"/>
    </xf>
    <xf numFmtId="0" fontId="6" fillId="0" borderId="0" xfId="0" applyFont="1" applyAlignment="1" applyProtection="1">
      <alignment horizontal="center" vertical="center" wrapText="1"/>
    </xf>
    <xf numFmtId="0" fontId="6" fillId="0" borderId="0" xfId="0" applyFont="1" applyAlignment="1" applyProtection="1">
      <alignment horizontal="center" vertical="center"/>
    </xf>
    <xf numFmtId="3" fontId="6" fillId="2" borderId="9" xfId="0" applyNumberFormat="1" applyFont="1" applyFill="1" applyBorder="1" applyAlignment="1" applyProtection="1">
      <alignment vertical="center" wrapText="1"/>
      <protection locked="0"/>
    </xf>
    <xf numFmtId="4" fontId="6" fillId="2" borderId="9" xfId="0" applyNumberFormat="1" applyFont="1" applyFill="1" applyBorder="1" applyAlignment="1" applyProtection="1">
      <alignment horizontal="right" vertical="center"/>
      <protection locked="0"/>
    </xf>
    <xf numFmtId="3" fontId="3" fillId="0" borderId="0" xfId="0" applyNumberFormat="1" applyFont="1" applyAlignment="1" applyProtection="1">
      <alignment vertical="center"/>
    </xf>
    <xf numFmtId="0" fontId="5" fillId="0" borderId="10" xfId="0" applyFont="1" applyBorder="1" applyAlignment="1" applyProtection="1">
      <alignment horizontal="left" vertical="center" wrapText="1"/>
    </xf>
    <xf numFmtId="0" fontId="0" fillId="0" borderId="10" xfId="0" applyBorder="1" applyAlignment="1" applyProtection="1">
      <alignment horizontal="left" vertical="center"/>
    </xf>
    <xf numFmtId="0" fontId="6" fillId="0" borderId="17" xfId="0" applyFont="1" applyBorder="1" applyAlignment="1" applyProtection="1">
      <alignment horizontal="center" vertical="center"/>
    </xf>
    <xf numFmtId="0" fontId="6" fillId="0" borderId="12" xfId="0" applyFont="1" applyBorder="1" applyAlignment="1" applyProtection="1">
      <alignment horizontal="center" vertical="center" shrinkToFit="1"/>
    </xf>
    <xf numFmtId="0" fontId="0" fillId="0" borderId="0" xfId="0" applyFill="1" applyBorder="1" applyAlignment="1" applyProtection="1">
      <alignment vertical="center"/>
    </xf>
    <xf numFmtId="0" fontId="6" fillId="0" borderId="0" xfId="0" applyFont="1" applyFill="1" applyBorder="1" applyAlignment="1" applyProtection="1">
      <alignment vertical="center" wrapText="1"/>
    </xf>
    <xf numFmtId="4" fontId="3" fillId="0" borderId="0" xfId="0" applyNumberFormat="1" applyFont="1" applyAlignment="1" applyProtection="1">
      <alignment vertical="center"/>
    </xf>
    <xf numFmtId="0" fontId="5" fillId="0" borderId="0" xfId="0" applyFont="1" applyAlignment="1" applyProtection="1">
      <alignment horizontal="left"/>
    </xf>
    <xf numFmtId="0" fontId="5" fillId="0" borderId="0" xfId="0" applyFont="1" applyAlignment="1" applyProtection="1">
      <alignment horizontal="left" vertical="center"/>
    </xf>
    <xf numFmtId="0" fontId="12" fillId="0" borderId="0" xfId="0" applyFont="1" applyAlignment="1" applyProtection="1">
      <alignment horizontal="left"/>
    </xf>
    <xf numFmtId="0" fontId="3" fillId="0" borderId="0" xfId="0" applyFont="1" applyAlignment="1" applyProtection="1">
      <alignment horizontal="right" vertical="center" wrapText="1"/>
    </xf>
    <xf numFmtId="0" fontId="6" fillId="0" borderId="0" xfId="0" applyFont="1" applyAlignment="1" applyProtection="1"/>
    <xf numFmtId="0" fontId="6" fillId="0" borderId="0" xfId="0" applyFont="1" applyBorder="1" applyAlignment="1" applyProtection="1">
      <alignment horizontal="left" vertical="center"/>
    </xf>
    <xf numFmtId="0" fontId="6" fillId="0" borderId="0" xfId="0" applyFont="1" applyBorder="1" applyAlignment="1" applyProtection="1">
      <alignment horizontal="left"/>
    </xf>
    <xf numFmtId="0" fontId="18" fillId="0" borderId="0" xfId="0" applyFont="1" applyAlignment="1" applyProtection="1">
      <alignment horizontal="right" vertical="center"/>
    </xf>
    <xf numFmtId="0" fontId="6" fillId="0" borderId="0" xfId="0" quotePrefix="1" applyFont="1" applyAlignment="1" applyProtection="1">
      <alignment horizontal="right" vertical="center"/>
    </xf>
    <xf numFmtId="0" fontId="7" fillId="0" borderId="0" xfId="0" applyFont="1" applyAlignment="1">
      <alignment vertical="center"/>
    </xf>
    <xf numFmtId="0" fontId="6" fillId="0" borderId="3"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0" fillId="0" borderId="0" xfId="0" applyAlignment="1">
      <alignment horizontal="center" vertical="center"/>
    </xf>
    <xf numFmtId="164" fontId="6" fillId="0" borderId="3" xfId="2" applyNumberFormat="1" applyFont="1" applyFill="1" applyBorder="1" applyAlignment="1" applyProtection="1">
      <alignment horizontal="center" vertical="center"/>
    </xf>
    <xf numFmtId="0" fontId="14" fillId="0" borderId="0" xfId="0" applyFont="1" applyFill="1" applyAlignment="1">
      <alignment vertical="center"/>
    </xf>
    <xf numFmtId="0" fontId="14" fillId="3" borderId="1" xfId="2" applyFont="1" applyFill="1" applyBorder="1" applyAlignment="1">
      <alignment vertical="center"/>
    </xf>
    <xf numFmtId="0" fontId="6" fillId="3" borderId="1" xfId="2" applyFont="1" applyFill="1" applyBorder="1" applyAlignment="1">
      <alignment horizontal="left" vertical="center"/>
    </xf>
    <xf numFmtId="0" fontId="6" fillId="3" borderId="20" xfId="2" applyFont="1" applyFill="1" applyBorder="1" applyAlignment="1">
      <alignment horizontal="left" vertical="center"/>
    </xf>
    <xf numFmtId="0" fontId="0" fillId="0" borderId="20" xfId="0" applyBorder="1" applyAlignment="1">
      <alignment vertical="center"/>
    </xf>
    <xf numFmtId="0" fontId="0" fillId="0" borderId="2" xfId="0" applyBorder="1" applyAlignment="1">
      <alignment vertical="center"/>
    </xf>
    <xf numFmtId="0" fontId="21" fillId="3" borderId="20" xfId="2" applyFont="1" applyFill="1" applyBorder="1" applyAlignment="1">
      <alignment vertical="center"/>
    </xf>
    <xf numFmtId="0" fontId="22" fillId="0" borderId="0" xfId="2" applyFont="1" applyFill="1" applyProtection="1"/>
    <xf numFmtId="0" fontId="6" fillId="0" borderId="21" xfId="0" applyFont="1" applyBorder="1" applyAlignment="1">
      <alignment horizontal="center" vertical="center" shrinkToFit="1"/>
    </xf>
    <xf numFmtId="164" fontId="6" fillId="0" borderId="3" xfId="2" quotePrefix="1" applyNumberFormat="1" applyFont="1" applyFill="1" applyBorder="1" applyAlignment="1">
      <alignment horizontal="center" vertical="center"/>
    </xf>
    <xf numFmtId="3" fontId="6" fillId="4" borderId="18" xfId="0" applyNumberFormat="1" applyFont="1" applyFill="1" applyBorder="1" applyAlignment="1">
      <alignment horizontal="right" vertical="center" shrinkToFit="1"/>
    </xf>
    <xf numFmtId="3" fontId="6" fillId="4" borderId="19" xfId="0" applyNumberFormat="1" applyFont="1" applyFill="1" applyBorder="1" applyAlignment="1">
      <alignment horizontal="right" vertical="center" shrinkToFit="1"/>
    </xf>
    <xf numFmtId="3" fontId="14" fillId="2" borderId="18" xfId="0" applyNumberFormat="1" applyFont="1" applyFill="1" applyBorder="1" applyAlignment="1" applyProtection="1">
      <alignment horizontal="right" vertical="center" shrinkToFit="1"/>
      <protection locked="0"/>
    </xf>
    <xf numFmtId="3" fontId="14" fillId="2" borderId="19" xfId="0" applyNumberFormat="1" applyFont="1" applyFill="1" applyBorder="1" applyAlignment="1" applyProtection="1">
      <alignment horizontal="right" vertical="center" shrinkToFit="1"/>
      <protection locked="0"/>
    </xf>
    <xf numFmtId="0" fontId="6" fillId="3" borderId="1" xfId="2" applyFont="1" applyFill="1" applyBorder="1" applyAlignment="1">
      <alignment vertical="center"/>
    </xf>
    <xf numFmtId="3" fontId="6" fillId="2" borderId="18" xfId="0" applyNumberFormat="1" applyFont="1" applyFill="1" applyBorder="1" applyAlignment="1" applyProtection="1">
      <alignment horizontal="right" vertical="center" shrinkToFit="1"/>
      <protection locked="0"/>
    </xf>
    <xf numFmtId="3" fontId="6" fillId="2" borderId="19" xfId="0" applyNumberFormat="1" applyFont="1" applyFill="1" applyBorder="1" applyAlignment="1" applyProtection="1">
      <alignment horizontal="right" vertical="center" shrinkToFit="1"/>
      <protection locked="0"/>
    </xf>
    <xf numFmtId="0" fontId="12" fillId="0" borderId="0" xfId="2" applyFont="1" applyFill="1" applyBorder="1" applyAlignment="1" applyProtection="1"/>
    <xf numFmtId="0" fontId="14" fillId="0" borderId="0" xfId="2" applyFont="1" applyFill="1" applyBorder="1" applyAlignment="1" applyProtection="1"/>
    <xf numFmtId="0" fontId="14" fillId="0" borderId="0" xfId="0" applyFont="1" applyBorder="1"/>
    <xf numFmtId="0" fontId="14" fillId="0" borderId="0" xfId="2" applyFont="1" applyFill="1" applyAlignment="1">
      <alignment vertical="top"/>
    </xf>
    <xf numFmtId="0" fontId="14" fillId="0" borderId="0" xfId="2" applyFont="1" applyFill="1" applyAlignment="1"/>
    <xf numFmtId="0" fontId="14" fillId="0" borderId="0" xfId="0" applyFont="1"/>
    <xf numFmtId="0" fontId="23" fillId="0" borderId="0" xfId="0" applyFont="1" applyAlignment="1" applyProtection="1">
      <alignment horizontal="left" vertical="center"/>
    </xf>
    <xf numFmtId="0" fontId="24" fillId="3" borderId="1" xfId="2" applyFont="1" applyFill="1" applyBorder="1" applyAlignment="1">
      <alignment vertical="center"/>
    </xf>
    <xf numFmtId="0" fontId="14" fillId="0" borderId="0" xfId="2" applyFont="1" applyFill="1" applyBorder="1" applyAlignment="1">
      <alignment horizontal="left" vertical="center"/>
    </xf>
    <xf numFmtId="0" fontId="6" fillId="0" borderId="0" xfId="2" applyFont="1" applyFill="1" applyBorder="1" applyAlignment="1">
      <alignment horizontal="left" vertical="center"/>
    </xf>
    <xf numFmtId="0" fontId="14" fillId="0" borderId="20" xfId="2" applyFont="1" applyFill="1" applyBorder="1" applyAlignment="1">
      <alignment horizontal="left" vertical="center"/>
    </xf>
    <xf numFmtId="0" fontId="3" fillId="0" borderId="20" xfId="0" applyFont="1" applyFill="1" applyBorder="1" applyAlignment="1" applyProtection="1">
      <alignment vertical="center"/>
    </xf>
    <xf numFmtId="0" fontId="14" fillId="0" borderId="20" xfId="2" applyFont="1" applyFill="1" applyBorder="1" applyAlignment="1">
      <alignment horizontal="left" vertical="top"/>
    </xf>
    <xf numFmtId="0" fontId="14" fillId="0" borderId="22" xfId="2" applyFont="1" applyFill="1" applyBorder="1" applyAlignment="1">
      <alignment horizontal="left" vertical="center"/>
    </xf>
    <xf numFmtId="0" fontId="14" fillId="0" borderId="17" xfId="2" applyFont="1" applyFill="1" applyBorder="1" applyAlignment="1">
      <alignment horizontal="left" vertical="center"/>
    </xf>
    <xf numFmtId="0" fontId="6" fillId="0" borderId="20" xfId="2" applyFont="1" applyFill="1" applyBorder="1" applyAlignment="1">
      <alignment horizontal="left" vertical="top"/>
    </xf>
    <xf numFmtId="0" fontId="14" fillId="0" borderId="0" xfId="2" applyFont="1" applyFill="1" applyBorder="1" applyAlignment="1">
      <alignment horizontal="left" vertical="top"/>
    </xf>
    <xf numFmtId="0" fontId="6" fillId="0" borderId="0" xfId="2" applyFont="1" applyFill="1" applyBorder="1" applyAlignment="1">
      <alignment horizontal="left" vertical="top"/>
    </xf>
    <xf numFmtId="0" fontId="6" fillId="0" borderId="22" xfId="2" applyFont="1" applyFill="1" applyBorder="1" applyAlignment="1">
      <alignment horizontal="left" vertical="center"/>
    </xf>
    <xf numFmtId="3" fontId="6" fillId="2" borderId="9" xfId="0" applyNumberFormat="1" applyFont="1" applyFill="1" applyBorder="1" applyAlignment="1" applyProtection="1">
      <alignment horizontal="center" vertical="center"/>
      <protection locked="0"/>
    </xf>
    <xf numFmtId="0" fontId="6" fillId="0" borderId="3" xfId="0" applyFont="1" applyBorder="1" applyAlignment="1">
      <alignment horizontal="center" vertical="center" wrapText="1" shrinkToFit="1"/>
    </xf>
    <xf numFmtId="3" fontId="14" fillId="2" borderId="3" xfId="2" applyNumberFormat="1" applyFont="1" applyFill="1" applyBorder="1" applyAlignment="1" applyProtection="1">
      <alignment horizontal="right" vertical="center" shrinkToFit="1"/>
      <protection locked="0"/>
    </xf>
    <xf numFmtId="3" fontId="14" fillId="4" borderId="3" xfId="2" applyNumberFormat="1" applyFont="1" applyFill="1" applyBorder="1" applyAlignment="1" applyProtection="1">
      <alignment horizontal="right" vertical="center" shrinkToFit="1"/>
    </xf>
    <xf numFmtId="3" fontId="6" fillId="4" borderId="3" xfId="2" applyNumberFormat="1" applyFont="1" applyFill="1" applyBorder="1" applyAlignment="1" applyProtection="1">
      <alignment horizontal="right" vertical="center" shrinkToFit="1"/>
    </xf>
    <xf numFmtId="49" fontId="14" fillId="0" borderId="0" xfId="0" applyNumberFormat="1" applyFont="1"/>
    <xf numFmtId="3" fontId="14" fillId="0" borderId="0" xfId="0" applyNumberFormat="1" applyFont="1"/>
    <xf numFmtId="0" fontId="14" fillId="0" borderId="0" xfId="0" applyNumberFormat="1" applyFont="1"/>
    <xf numFmtId="49" fontId="14" fillId="0" borderId="0" xfId="0" applyNumberFormat="1" applyFont="1" applyFill="1"/>
    <xf numFmtId="3" fontId="14" fillId="0" borderId="0" xfId="0" applyNumberFormat="1" applyFont="1" applyFill="1"/>
    <xf numFmtId="0" fontId="29" fillId="0" borderId="0" xfId="0" applyFont="1" applyFill="1" applyBorder="1" applyAlignment="1" applyProtection="1">
      <alignment horizontal="right" vertical="center"/>
    </xf>
    <xf numFmtId="0" fontId="0" fillId="0" borderId="0" xfId="0" applyAlignment="1">
      <alignment vertical="center" wrapText="1"/>
    </xf>
    <xf numFmtId="0" fontId="6" fillId="0" borderId="0" xfId="0" applyFont="1" applyAlignment="1">
      <alignment vertical="center" wrapText="1"/>
    </xf>
    <xf numFmtId="0" fontId="2" fillId="0" borderId="3" xfId="0" applyFont="1" applyBorder="1" applyAlignment="1">
      <alignment horizontal="center" vertical="center"/>
    </xf>
    <xf numFmtId="0" fontId="0" fillId="0" borderId="0" xfId="0" applyAlignment="1">
      <alignment vertical="top"/>
    </xf>
    <xf numFmtId="0" fontId="6" fillId="0" borderId="0" xfId="0" applyFont="1" applyAlignment="1">
      <alignment vertical="top"/>
    </xf>
    <xf numFmtId="0" fontId="19" fillId="5" borderId="3"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vertical="center" wrapText="1"/>
    </xf>
    <xf numFmtId="0" fontId="0" fillId="0" borderId="0" xfId="0" applyAlignment="1">
      <alignment horizontal="center" vertical="center" wrapText="1"/>
    </xf>
    <xf numFmtId="0" fontId="0" fillId="0" borderId="0" xfId="0" applyNumberFormat="1" applyAlignment="1">
      <alignment horizontal="center"/>
    </xf>
    <xf numFmtId="0" fontId="0" fillId="0" borderId="0" xfId="0" applyAlignment="1">
      <alignment horizontal="center"/>
    </xf>
    <xf numFmtId="49" fontId="0" fillId="0" borderId="0" xfId="0" applyNumberFormat="1" applyAlignment="1">
      <alignment horizontal="center"/>
    </xf>
    <xf numFmtId="0" fontId="14" fillId="0" borderId="18" xfId="0" applyFont="1" applyBorder="1" applyAlignment="1">
      <alignment horizontal="center" vertical="center" wrapText="1"/>
    </xf>
    <xf numFmtId="0" fontId="14" fillId="0" borderId="19" xfId="0" applyFont="1" applyBorder="1" applyAlignment="1">
      <alignment vertical="center" wrapText="1"/>
    </xf>
    <xf numFmtId="0" fontId="5" fillId="0" borderId="0" xfId="0" applyNumberFormat="1" applyFont="1" applyFill="1" applyBorder="1" applyAlignment="1" applyProtection="1">
      <alignment horizontal="right" vertical="center"/>
    </xf>
    <xf numFmtId="0" fontId="31" fillId="0" borderId="0" xfId="0" applyNumberFormat="1" applyFont="1" applyFill="1" applyBorder="1" applyAlignment="1" applyProtection="1">
      <alignment horizontal="center" vertical="center"/>
    </xf>
    <xf numFmtId="3" fontId="6" fillId="2" borderId="9" xfId="0" applyNumberFormat="1" applyFont="1" applyFill="1" applyBorder="1" applyAlignment="1" applyProtection="1">
      <alignment vertical="center" shrinkToFit="1"/>
      <protection locked="0"/>
    </xf>
    <xf numFmtId="49" fontId="6" fillId="2" borderId="9" xfId="0" applyNumberFormat="1" applyFont="1" applyFill="1" applyBorder="1" applyAlignment="1" applyProtection="1">
      <alignment horizontal="left" vertical="center" shrinkToFit="1"/>
      <protection locked="0"/>
    </xf>
    <xf numFmtId="0" fontId="9" fillId="0" borderId="0"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xf>
    <xf numFmtId="3" fontId="9" fillId="0" borderId="0" xfId="0" applyNumberFormat="1" applyFont="1" applyFill="1" applyBorder="1" applyAlignment="1" applyProtection="1">
      <alignment horizontal="left" vertical="center" shrinkToFit="1"/>
    </xf>
    <xf numFmtId="3" fontId="9" fillId="0" borderId="0" xfId="0" applyNumberFormat="1" applyFont="1" applyFill="1" applyBorder="1" applyAlignment="1" applyProtection="1">
      <alignment horizontal="left" vertical="center" wrapText="1"/>
    </xf>
    <xf numFmtId="3" fontId="15" fillId="0" borderId="13" xfId="0" applyNumberFormat="1" applyFont="1" applyFill="1" applyBorder="1" applyAlignment="1" applyProtection="1">
      <alignment horizontal="right" vertical="center" shrinkToFit="1"/>
    </xf>
    <xf numFmtId="3" fontId="15" fillId="0" borderId="21"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horizontal="right" vertical="center" shrinkToFit="1"/>
    </xf>
    <xf numFmtId="3" fontId="9" fillId="0" borderId="0" xfId="0" applyNumberFormat="1" applyFont="1" applyFill="1" applyBorder="1" applyAlignment="1" applyProtection="1">
      <alignment vertical="center" shrinkToFit="1"/>
    </xf>
    <xf numFmtId="4" fontId="9" fillId="0" borderId="0" xfId="0" applyNumberFormat="1" applyFont="1" applyAlignment="1" applyProtection="1">
      <alignment vertical="center" shrinkToFit="1"/>
    </xf>
    <xf numFmtId="0" fontId="0" fillId="0" borderId="20" xfId="0" applyBorder="1" applyAlignment="1">
      <alignment horizontal="left" vertical="center"/>
    </xf>
    <xf numFmtId="0" fontId="0" fillId="0" borderId="2" xfId="0" applyBorder="1" applyAlignment="1">
      <alignment horizontal="left" vertical="center"/>
    </xf>
    <xf numFmtId="0" fontId="14" fillId="3" borderId="20" xfId="2" applyFont="1" applyFill="1" applyBorder="1" applyAlignment="1">
      <alignment horizontal="left" vertical="center"/>
    </xf>
    <xf numFmtId="0" fontId="14" fillId="3" borderId="20" xfId="2" applyFont="1" applyFill="1" applyBorder="1" applyAlignment="1">
      <alignment vertical="center"/>
    </xf>
    <xf numFmtId="0" fontId="22" fillId="3" borderId="1" xfId="2" applyFont="1" applyFill="1" applyBorder="1" applyAlignment="1">
      <alignment vertical="center"/>
    </xf>
    <xf numFmtId="0" fontId="21" fillId="3" borderId="1" xfId="2" applyFont="1" applyFill="1" applyBorder="1" applyAlignment="1">
      <alignment vertical="center"/>
    </xf>
    <xf numFmtId="0" fontId="6" fillId="0" borderId="1" xfId="2" applyFont="1" applyFill="1" applyBorder="1" applyAlignment="1" applyProtection="1">
      <alignment horizontal="left" vertical="center"/>
    </xf>
    <xf numFmtId="0" fontId="22" fillId="0" borderId="0" xfId="2" applyFont="1" applyFill="1" applyAlignment="1" applyProtection="1">
      <alignment vertical="top"/>
    </xf>
    <xf numFmtId="164" fontId="6" fillId="0" borderId="2" xfId="2" quotePrefix="1" applyNumberFormat="1" applyFont="1" applyFill="1" applyBorder="1" applyAlignment="1">
      <alignment horizontal="center" vertical="center"/>
    </xf>
    <xf numFmtId="3" fontId="14" fillId="4" borderId="18" xfId="0" applyNumberFormat="1" applyFont="1" applyFill="1" applyBorder="1" applyAlignment="1">
      <alignment horizontal="right" vertical="center" shrinkToFit="1"/>
    </xf>
    <xf numFmtId="3" fontId="14" fillId="4" borderId="19" xfId="0" applyNumberFormat="1" applyFont="1" applyFill="1" applyBorder="1" applyAlignment="1">
      <alignment horizontal="right" vertical="center" shrinkToFit="1"/>
    </xf>
    <xf numFmtId="0" fontId="14" fillId="0" borderId="1" xfId="2" applyFont="1" applyFill="1" applyBorder="1" applyAlignment="1">
      <alignment vertical="center" wrapText="1"/>
    </xf>
    <xf numFmtId="0" fontId="6" fillId="0" borderId="3" xfId="0" applyFont="1" applyBorder="1" applyAlignment="1">
      <alignment horizontal="center" vertical="center" wrapText="1"/>
    </xf>
    <xf numFmtId="0" fontId="20" fillId="0" borderId="0" xfId="0" applyFont="1"/>
    <xf numFmtId="0" fontId="0" fillId="0" borderId="0" xfId="0" applyAlignment="1">
      <alignment horizontal="left" vertical="top" wrapText="1"/>
    </xf>
    <xf numFmtId="0" fontId="6" fillId="0" borderId="0" xfId="0" applyFont="1" applyAlignment="1">
      <alignment horizontal="left" vertical="top" wrapText="1"/>
    </xf>
    <xf numFmtId="0" fontId="0" fillId="0" borderId="0" xfId="0" applyAlignment="1">
      <alignment vertical="top" wrapText="1"/>
    </xf>
    <xf numFmtId="0" fontId="14" fillId="0" borderId="0" xfId="0" applyFont="1" applyAlignment="1">
      <alignment horizontal="left" vertical="top"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6" fillId="0" borderId="0" xfId="0" applyNumberFormat="1" applyFont="1" applyFill="1" applyBorder="1" applyAlignment="1" applyProtection="1">
      <alignment horizontal="right" vertical="center" shrinkToFit="1"/>
    </xf>
    <xf numFmtId="0" fontId="0" fillId="0" borderId="0" xfId="0" applyAlignment="1">
      <alignment horizontal="right" vertical="center"/>
    </xf>
    <xf numFmtId="0" fontId="2" fillId="0" borderId="1"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9" fillId="0" borderId="1" xfId="0" applyNumberFormat="1" applyFont="1" applyBorder="1" applyAlignment="1" applyProtection="1">
      <alignment vertical="top" wrapText="1"/>
    </xf>
    <xf numFmtId="0" fontId="9" fillId="0" borderId="20" xfId="0" applyFont="1" applyBorder="1" applyAlignment="1">
      <alignment vertical="top" wrapText="1"/>
    </xf>
    <xf numFmtId="0" fontId="9" fillId="0" borderId="2" xfId="0" applyFont="1" applyBorder="1" applyAlignment="1">
      <alignment vertical="top" wrapText="1"/>
    </xf>
    <xf numFmtId="4" fontId="7" fillId="0" borderId="0" xfId="0" applyNumberFormat="1" applyFont="1" applyAlignment="1">
      <alignment horizontal="left" vertical="center"/>
    </xf>
    <xf numFmtId="4" fontId="8" fillId="0" borderId="0" xfId="0" applyNumberFormat="1" applyFont="1" applyAlignment="1">
      <alignment horizontal="left" vertical="center"/>
    </xf>
    <xf numFmtId="0" fontId="6" fillId="0" borderId="0" xfId="0" applyNumberFormat="1" applyFont="1" applyAlignment="1" applyProtection="1">
      <alignment horizontal="right" vertical="center" shrinkToFit="1"/>
    </xf>
    <xf numFmtId="0" fontId="14" fillId="0" borderId="0" xfId="0" applyNumberFormat="1" applyFont="1" applyAlignment="1" applyProtection="1">
      <alignment vertical="center" shrinkToFit="1"/>
    </xf>
    <xf numFmtId="0" fontId="6" fillId="0" borderId="0" xfId="0" applyNumberFormat="1" applyFont="1" applyBorder="1" applyAlignment="1" applyProtection="1">
      <alignment horizontal="right" vertical="center"/>
    </xf>
    <xf numFmtId="0" fontId="9" fillId="0" borderId="0"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horizontal="center" vertical="center"/>
    </xf>
    <xf numFmtId="0" fontId="0" fillId="0" borderId="0" xfId="0" applyAlignment="1">
      <alignment vertical="center"/>
    </xf>
    <xf numFmtId="0" fontId="0" fillId="0" borderId="0" xfId="0" applyAlignment="1">
      <alignment horizontal="right" vertical="center" shrinkToFit="1"/>
    </xf>
    <xf numFmtId="3" fontId="9" fillId="0" borderId="0" xfId="0" applyNumberFormat="1" applyFont="1" applyAlignment="1" applyProtection="1">
      <alignment horizontal="left" vertical="center"/>
    </xf>
    <xf numFmtId="0" fontId="9" fillId="0" borderId="0" xfId="0" applyNumberFormat="1" applyFont="1" applyBorder="1" applyAlignment="1">
      <alignment vertical="top"/>
    </xf>
    <xf numFmtId="0" fontId="17" fillId="0" borderId="0" xfId="0" applyNumberFormat="1" applyFont="1" applyAlignment="1" applyProtection="1">
      <alignment horizontal="center" vertical="center" wrapText="1"/>
    </xf>
    <xf numFmtId="0" fontId="6" fillId="0" borderId="0" xfId="0" applyNumberFormat="1" applyFont="1" applyBorder="1" applyAlignment="1" applyProtection="1">
      <alignment horizontal="right" vertical="top" wrapText="1"/>
    </xf>
    <xf numFmtId="0" fontId="0" fillId="0" borderId="0" xfId="0" applyBorder="1" applyAlignment="1">
      <alignment horizontal="right" vertical="top"/>
    </xf>
    <xf numFmtId="0" fontId="3" fillId="2" borderId="24" xfId="0" applyNumberFormat="1" applyFont="1" applyFill="1" applyBorder="1" applyAlignment="1" applyProtection="1">
      <alignment vertical="center"/>
      <protection locked="0"/>
    </xf>
    <xf numFmtId="0" fontId="3" fillId="2" borderId="25" xfId="0" applyNumberFormat="1" applyFont="1" applyFill="1" applyBorder="1" applyAlignment="1" applyProtection="1">
      <alignment vertical="center"/>
      <protection locked="0"/>
    </xf>
    <xf numFmtId="0" fontId="0" fillId="0" borderId="25" xfId="0" applyNumberFormat="1" applyBorder="1" applyAlignment="1" applyProtection="1">
      <alignment vertical="center"/>
      <protection locked="0"/>
    </xf>
    <xf numFmtId="0" fontId="0" fillId="0" borderId="23" xfId="0" applyNumberFormat="1" applyBorder="1" applyAlignment="1" applyProtection="1">
      <alignment vertical="center"/>
      <protection locked="0"/>
    </xf>
    <xf numFmtId="0" fontId="9" fillId="0" borderId="0"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horizontal="left" vertical="center"/>
    </xf>
    <xf numFmtId="49" fontId="9" fillId="0" borderId="0" xfId="0" applyNumberFormat="1" applyFont="1" applyFill="1" applyBorder="1" applyAlignment="1" applyProtection="1">
      <alignment horizontal="left" vertical="center"/>
    </xf>
    <xf numFmtId="0" fontId="11" fillId="0" borderId="0" xfId="0" applyNumberFormat="1" applyFont="1" applyBorder="1" applyAlignment="1" applyProtection="1">
      <alignment horizontal="right" vertical="center" wrapText="1"/>
    </xf>
    <xf numFmtId="0" fontId="12" fillId="0" borderId="0" xfId="0" applyNumberFormat="1" applyFont="1" applyAlignment="1" applyProtection="1">
      <alignment vertical="center" wrapText="1"/>
    </xf>
    <xf numFmtId="0" fontId="0" fillId="0" borderId="0" xfId="0" applyNumberFormat="1" applyAlignment="1">
      <alignment horizontal="left" vertical="center"/>
    </xf>
    <xf numFmtId="0" fontId="6" fillId="0" borderId="0" xfId="0" applyNumberFormat="1" applyFont="1" applyAlignment="1" applyProtection="1">
      <alignment horizontal="right" vertical="center"/>
    </xf>
    <xf numFmtId="0" fontId="10" fillId="0" borderId="0" xfId="0" applyNumberFormat="1" applyFont="1" applyAlignment="1" applyProtection="1">
      <alignment horizontal="left" vertical="center"/>
    </xf>
    <xf numFmtId="49" fontId="6" fillId="2" borderId="24" xfId="0" applyNumberFormat="1" applyFont="1" applyFill="1" applyBorder="1" applyAlignment="1" applyProtection="1">
      <alignment horizontal="left" vertical="center"/>
      <protection locked="0"/>
    </xf>
    <xf numFmtId="49" fontId="6" fillId="0" borderId="25" xfId="0" applyNumberFormat="1" applyFont="1" applyBorder="1" applyAlignment="1" applyProtection="1">
      <alignment horizontal="left" vertical="center"/>
      <protection locked="0"/>
    </xf>
    <xf numFmtId="49" fontId="6" fillId="0" borderId="23" xfId="0" applyNumberFormat="1" applyFont="1" applyBorder="1" applyAlignment="1" applyProtection="1">
      <alignment horizontal="left" vertical="center"/>
      <protection locked="0"/>
    </xf>
    <xf numFmtId="0" fontId="2" fillId="0" borderId="0" xfId="0" applyNumberFormat="1" applyFont="1" applyAlignment="1" applyProtection="1">
      <alignment horizontal="center" vertical="center" wrapText="1"/>
    </xf>
    <xf numFmtId="0" fontId="0" fillId="0" borderId="0" xfId="0" applyNumberFormat="1" applyAlignment="1" applyProtection="1">
      <alignment horizontal="center" vertical="center" wrapText="1"/>
    </xf>
    <xf numFmtId="49" fontId="9" fillId="0" borderId="0" xfId="0" applyNumberFormat="1" applyFont="1" applyFill="1" applyBorder="1" applyAlignment="1" applyProtection="1">
      <alignment horizontal="left" vertical="center" wrapText="1"/>
    </xf>
    <xf numFmtId="0" fontId="6" fillId="0" borderId="0" xfId="0" applyNumberFormat="1" applyFont="1" applyAlignment="1" applyProtection="1">
      <alignment horizontal="center" vertical="center"/>
    </xf>
    <xf numFmtId="0" fontId="14" fillId="0" borderId="0" xfId="0" applyNumberFormat="1" applyFont="1" applyAlignment="1" applyProtection="1">
      <alignment horizontal="center" vertical="center" wrapText="1"/>
    </xf>
    <xf numFmtId="0" fontId="14" fillId="0" borderId="0" xfId="0" applyFont="1" applyAlignment="1">
      <alignment horizontal="center" vertical="center" wrapText="1"/>
    </xf>
    <xf numFmtId="0" fontId="14" fillId="0" borderId="0" xfId="0" applyNumberFormat="1" applyFont="1" applyAlignment="1" applyProtection="1">
      <alignment horizontal="left" vertical="center" wrapText="1"/>
    </xf>
    <xf numFmtId="0" fontId="3" fillId="0" borderId="0" xfId="0" applyNumberFormat="1" applyFont="1" applyAlignment="1" applyProtection="1">
      <alignment horizontal="center" vertical="center" wrapText="1"/>
    </xf>
    <xf numFmtId="0" fontId="6" fillId="0" borderId="14" xfId="0" applyNumberFormat="1" applyFont="1" applyFill="1" applyBorder="1" applyAlignment="1" applyProtection="1">
      <alignment horizontal="right" vertical="center"/>
    </xf>
    <xf numFmtId="3" fontId="9" fillId="0" borderId="14" xfId="0" applyNumberFormat="1" applyFont="1" applyFill="1" applyBorder="1" applyAlignment="1" applyProtection="1">
      <alignment horizontal="left" vertical="center"/>
    </xf>
    <xf numFmtId="0" fontId="6" fillId="0" borderId="0" xfId="0" applyFont="1" applyAlignment="1" applyProtection="1">
      <alignment horizontal="right" vertical="center" shrinkToFit="1"/>
    </xf>
    <xf numFmtId="0" fontId="14" fillId="0" borderId="0" xfId="0" applyFont="1" applyAlignment="1" applyProtection="1">
      <alignment vertical="center" shrinkToFit="1"/>
    </xf>
    <xf numFmtId="0" fontId="6"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right" vertical="center"/>
    </xf>
    <xf numFmtId="0" fontId="0" fillId="0" borderId="0" xfId="0" applyAlignment="1" applyProtection="1">
      <alignment vertical="center"/>
    </xf>
    <xf numFmtId="3" fontId="6" fillId="2" borderId="24" xfId="0" applyNumberFormat="1" applyFont="1" applyFill="1" applyBorder="1" applyAlignment="1" applyProtection="1">
      <alignment vertical="center"/>
      <protection locked="0"/>
    </xf>
    <xf numFmtId="3" fontId="0" fillId="2" borderId="25" xfId="0" applyNumberFormat="1" applyFill="1" applyBorder="1" applyAlignment="1" applyProtection="1">
      <alignment vertical="center"/>
      <protection locked="0"/>
    </xf>
    <xf numFmtId="3" fontId="0" fillId="2" borderId="23" xfId="0" applyNumberFormat="1" applyFill="1" applyBorder="1" applyAlignment="1" applyProtection="1">
      <alignment vertical="center"/>
      <protection locked="0"/>
    </xf>
    <xf numFmtId="49" fontId="6" fillId="2" borderId="25" xfId="0" applyNumberFormat="1" applyFont="1" applyFill="1" applyBorder="1" applyAlignment="1" applyProtection="1">
      <alignment horizontal="left" vertical="center"/>
      <protection locked="0"/>
    </xf>
    <xf numFmtId="49" fontId="6" fillId="2" borderId="23" xfId="0" applyNumberFormat="1" applyFont="1" applyFill="1" applyBorder="1" applyAlignment="1" applyProtection="1">
      <alignment horizontal="left" vertical="center"/>
      <protection locked="0"/>
    </xf>
    <xf numFmtId="49" fontId="0" fillId="0" borderId="25" xfId="0" applyNumberFormat="1" applyBorder="1" applyAlignment="1" applyProtection="1">
      <alignment horizontal="left" vertical="center"/>
      <protection locked="0"/>
    </xf>
    <xf numFmtId="49" fontId="0" fillId="0" borderId="23" xfId="0" applyNumberFormat="1" applyBorder="1" applyAlignment="1" applyProtection="1">
      <alignment horizontal="left" vertical="center"/>
      <protection locked="0"/>
    </xf>
    <xf numFmtId="0" fontId="6" fillId="0" borderId="12" xfId="0" applyFont="1" applyBorder="1" applyAlignment="1" applyProtection="1">
      <alignment horizontal="center" vertical="center"/>
    </xf>
    <xf numFmtId="4" fontId="6" fillId="2" borderId="24" xfId="0" applyNumberFormat="1" applyFont="1" applyFill="1" applyBorder="1" applyAlignment="1" applyProtection="1">
      <alignment horizontal="right" vertical="center"/>
      <protection locked="0"/>
    </xf>
    <xf numFmtId="4" fontId="6" fillId="2" borderId="25" xfId="0" applyNumberFormat="1" applyFont="1" applyFill="1" applyBorder="1" applyAlignment="1" applyProtection="1">
      <alignment horizontal="right" vertical="center"/>
      <protection locked="0"/>
    </xf>
    <xf numFmtId="4" fontId="6" fillId="2" borderId="23" xfId="0" applyNumberFormat="1" applyFont="1" applyFill="1" applyBorder="1" applyAlignment="1" applyProtection="1">
      <alignment horizontal="right" vertical="center"/>
      <protection locked="0"/>
    </xf>
    <xf numFmtId="0" fontId="6" fillId="0" borderId="0" xfId="0" applyFont="1" applyAlignment="1" applyProtection="1">
      <alignment horizontal="center" vertical="center"/>
    </xf>
    <xf numFmtId="49" fontId="0" fillId="2" borderId="25" xfId="0" applyNumberFormat="1" applyFill="1" applyBorder="1" applyAlignment="1" applyProtection="1">
      <alignment horizontal="left" vertical="center"/>
      <protection locked="0"/>
    </xf>
    <xf numFmtId="49" fontId="0" fillId="2" borderId="23" xfId="0" applyNumberFormat="1" applyFill="1" applyBorder="1" applyAlignment="1" applyProtection="1">
      <alignment horizontal="left" vertical="center"/>
      <protection locked="0"/>
    </xf>
    <xf numFmtId="49" fontId="32" fillId="2" borderId="24" xfId="1" applyNumberFormat="1" applyFont="1" applyFill="1" applyBorder="1" applyAlignment="1" applyProtection="1">
      <alignment horizontal="left" vertical="center"/>
      <protection locked="0"/>
    </xf>
    <xf numFmtId="49" fontId="32" fillId="2" borderId="24" xfId="1" applyNumberFormat="1" applyFill="1" applyBorder="1" applyAlignment="1" applyProtection="1">
      <alignment horizontal="left" vertical="center"/>
      <protection locked="0"/>
    </xf>
    <xf numFmtId="0" fontId="11" fillId="0" borderId="0" xfId="0" applyFont="1" applyBorder="1" applyAlignment="1" applyProtection="1">
      <alignment horizontal="right" vertical="center" wrapText="1"/>
    </xf>
    <xf numFmtId="0" fontId="12" fillId="0" borderId="0" xfId="0" applyFont="1" applyAlignment="1" applyProtection="1">
      <alignment vertical="center" wrapText="1"/>
    </xf>
    <xf numFmtId="0" fontId="6" fillId="0" borderId="26"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17" xfId="0" applyFont="1" applyBorder="1" applyAlignment="1" applyProtection="1">
      <alignment horizontal="center" vertical="center"/>
    </xf>
    <xf numFmtId="4" fontId="6" fillId="2" borderId="24" xfId="0" applyNumberFormat="1" applyFont="1" applyFill="1" applyBorder="1" applyAlignment="1" applyProtection="1">
      <alignment vertical="center"/>
      <protection locked="0"/>
    </xf>
    <xf numFmtId="4" fontId="0" fillId="2" borderId="25" xfId="0" applyNumberFormat="1" applyFill="1" applyBorder="1" applyAlignment="1" applyProtection="1">
      <alignment vertical="center"/>
      <protection locked="0"/>
    </xf>
    <xf numFmtId="4" fontId="0" fillId="2" borderId="23" xfId="0" applyNumberFormat="1" applyFill="1" applyBorder="1" applyAlignment="1" applyProtection="1">
      <alignment vertical="center"/>
      <protection locked="0"/>
    </xf>
    <xf numFmtId="49" fontId="6" fillId="2" borderId="24" xfId="0" applyNumberFormat="1" applyFont="1" applyFill="1" applyBorder="1" applyAlignment="1" applyProtection="1">
      <alignment horizontal="center" vertical="center"/>
      <protection locked="0"/>
    </xf>
    <xf numFmtId="49" fontId="0" fillId="2" borderId="25" xfId="0" applyNumberFormat="1"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protection locked="0"/>
    </xf>
    <xf numFmtId="0" fontId="6" fillId="0" borderId="26" xfId="0" applyFont="1" applyBorder="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0" fontId="11" fillId="0" borderId="0" xfId="0" applyFont="1" applyAlignment="1" applyProtection="1">
      <alignment horizontal="right" vertical="center" wrapText="1"/>
    </xf>
    <xf numFmtId="0" fontId="0" fillId="0" borderId="0" xfId="0" applyAlignment="1" applyProtection="1">
      <alignment horizontal="right" wrapText="1"/>
    </xf>
    <xf numFmtId="0" fontId="2" fillId="0" borderId="0" xfId="0" applyFont="1" applyAlignment="1" applyProtection="1">
      <alignment horizontal="center" vertical="center" wrapText="1"/>
    </xf>
    <xf numFmtId="49" fontId="6" fillId="2" borderId="24" xfId="0" applyNumberFormat="1" applyFont="1" applyFill="1" applyBorder="1" applyAlignment="1" applyProtection="1">
      <alignment horizontal="left" vertical="center" wrapText="1"/>
      <protection locked="0"/>
    </xf>
    <xf numFmtId="49" fontId="6" fillId="2" borderId="25" xfId="0" applyNumberFormat="1" applyFont="1" applyFill="1" applyBorder="1" applyAlignment="1" applyProtection="1">
      <alignment horizontal="left" vertical="center" wrapText="1"/>
      <protection locked="0"/>
    </xf>
    <xf numFmtId="49" fontId="6" fillId="0" borderId="25" xfId="0" applyNumberFormat="1" applyFont="1" applyBorder="1" applyAlignment="1" applyProtection="1">
      <alignment horizontal="left" vertical="center" wrapText="1"/>
      <protection locked="0"/>
    </xf>
    <xf numFmtId="49" fontId="6" fillId="0" borderId="23" xfId="0" applyNumberFormat="1" applyFont="1" applyBorder="1" applyAlignment="1" applyProtection="1">
      <alignment horizontal="left" vertical="center" wrapText="1"/>
      <protection locked="0"/>
    </xf>
    <xf numFmtId="49" fontId="6" fillId="2" borderId="23" xfId="0" applyNumberFormat="1" applyFont="1" applyFill="1" applyBorder="1" applyAlignment="1" applyProtection="1">
      <alignment horizontal="left" vertical="center" wrapText="1"/>
      <protection locked="0"/>
    </xf>
    <xf numFmtId="0" fontId="6" fillId="0" borderId="0" xfId="0" applyFont="1" applyBorder="1" applyAlignment="1" applyProtection="1">
      <alignment horizontal="right" vertical="center"/>
    </xf>
    <xf numFmtId="0" fontId="6" fillId="0" borderId="12" xfId="0" applyFont="1" applyBorder="1" applyAlignment="1" applyProtection="1">
      <alignment horizontal="center" vertical="center" wrapText="1"/>
    </xf>
    <xf numFmtId="0" fontId="0" fillId="0" borderId="12" xfId="0" applyBorder="1" applyAlignment="1" applyProtection="1">
      <alignment vertical="center" wrapText="1"/>
    </xf>
    <xf numFmtId="0" fontId="0" fillId="0" borderId="12" xfId="0" applyBorder="1" applyAlignment="1" applyProtection="1">
      <alignment horizontal="center" vertical="center"/>
    </xf>
    <xf numFmtId="0" fontId="0" fillId="0" borderId="12" xfId="0" applyBorder="1" applyAlignment="1" applyProtection="1">
      <alignment vertical="center"/>
    </xf>
    <xf numFmtId="49" fontId="6" fillId="2" borderId="24" xfId="0" applyNumberFormat="1" applyFont="1" applyFill="1" applyBorder="1" applyAlignment="1" applyProtection="1">
      <alignment horizontal="center" vertical="center" wrapText="1"/>
      <protection locked="0"/>
    </xf>
    <xf numFmtId="49" fontId="6" fillId="2" borderId="25" xfId="0" applyNumberFormat="1" applyFont="1" applyFill="1" applyBorder="1" applyAlignment="1" applyProtection="1">
      <alignment horizontal="center" vertical="center" wrapText="1"/>
      <protection locked="0"/>
    </xf>
    <xf numFmtId="49" fontId="6" fillId="2" borderId="23" xfId="0" applyNumberFormat="1" applyFont="1" applyFill="1" applyBorder="1" applyAlignment="1" applyProtection="1">
      <alignment horizontal="center" vertical="center" wrapText="1"/>
      <protection locked="0"/>
    </xf>
    <xf numFmtId="0" fontId="6" fillId="0" borderId="0" xfId="0" applyFont="1" applyAlignment="1" applyProtection="1">
      <alignment horizontal="center" vertical="center" shrinkToFit="1"/>
    </xf>
    <xf numFmtId="0" fontId="0" fillId="0" borderId="10" xfId="0" applyBorder="1" applyAlignment="1" applyProtection="1">
      <alignment horizontal="center" vertical="center" shrinkToFit="1"/>
    </xf>
    <xf numFmtId="0" fontId="6"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xf>
    <xf numFmtId="0" fontId="0" fillId="0" borderId="22" xfId="0" applyBorder="1" applyAlignment="1" applyProtection="1">
      <alignment vertical="center"/>
    </xf>
    <xf numFmtId="0" fontId="0" fillId="0" borderId="17" xfId="0" applyBorder="1" applyAlignment="1" applyProtection="1">
      <alignment vertical="center"/>
    </xf>
    <xf numFmtId="0" fontId="0" fillId="0" borderId="0" xfId="0" applyAlignment="1" applyProtection="1">
      <alignment horizontal="center" vertical="center"/>
    </xf>
    <xf numFmtId="3" fontId="6" fillId="2" borderId="24" xfId="0" applyNumberFormat="1" applyFont="1" applyFill="1" applyBorder="1" applyAlignment="1" applyProtection="1">
      <alignment horizontal="right" vertical="center"/>
      <protection locked="0"/>
    </xf>
    <xf numFmtId="3" fontId="6" fillId="0" borderId="25" xfId="0" applyNumberFormat="1" applyFont="1" applyBorder="1" applyAlignment="1" applyProtection="1">
      <alignment horizontal="right" vertical="center"/>
      <protection locked="0"/>
    </xf>
    <xf numFmtId="3" fontId="6" fillId="0" borderId="23" xfId="0" applyNumberFormat="1" applyFont="1" applyBorder="1" applyAlignment="1" applyProtection="1">
      <alignment horizontal="right" vertical="center"/>
      <protection locked="0"/>
    </xf>
    <xf numFmtId="0" fontId="14" fillId="3" borderId="1" xfId="2" applyFont="1" applyFill="1" applyBorder="1" applyAlignment="1">
      <alignment vertical="center" wrapText="1"/>
    </xf>
    <xf numFmtId="0" fontId="0" fillId="0" borderId="20" xfId="0" applyBorder="1" applyAlignment="1">
      <alignment vertical="center" wrapText="1"/>
    </xf>
    <xf numFmtId="0" fontId="0" fillId="0" borderId="2" xfId="0" applyBorder="1" applyAlignment="1">
      <alignment vertical="center" wrapText="1"/>
    </xf>
    <xf numFmtId="0" fontId="6" fillId="0" borderId="1" xfId="2" applyFont="1" applyFill="1" applyBorder="1" applyAlignment="1">
      <alignment horizontal="left" vertical="center" wrapText="1"/>
    </xf>
    <xf numFmtId="0" fontId="6" fillId="0" borderId="20" xfId="2" applyFont="1" applyFill="1" applyBorder="1" applyAlignment="1">
      <alignment horizontal="left" vertical="center" wrapText="1"/>
    </xf>
    <xf numFmtId="0" fontId="6" fillId="0" borderId="2" xfId="2" applyFont="1" applyFill="1" applyBorder="1" applyAlignment="1">
      <alignment horizontal="left" vertical="center" wrapText="1"/>
    </xf>
    <xf numFmtId="0" fontId="20" fillId="0" borderId="20" xfId="0" applyFont="1" applyBorder="1" applyAlignment="1">
      <alignment horizontal="right" vertical="center"/>
    </xf>
    <xf numFmtId="0" fontId="14" fillId="0" borderId="20" xfId="2" applyFont="1" applyFill="1" applyBorder="1" applyAlignment="1">
      <alignment horizontal="left" vertical="center" wrapText="1"/>
    </xf>
    <xf numFmtId="0" fontId="14" fillId="0" borderId="2" xfId="2" applyFont="1" applyFill="1" applyBorder="1" applyAlignment="1">
      <alignment horizontal="left" vertical="center" wrapText="1"/>
    </xf>
    <xf numFmtId="0" fontId="6" fillId="3" borderId="1" xfId="2" applyFont="1" applyFill="1" applyBorder="1" applyAlignment="1">
      <alignment horizontal="left" vertical="center"/>
    </xf>
    <xf numFmtId="0" fontId="6" fillId="3" borderId="20" xfId="2" applyFont="1" applyFill="1" applyBorder="1" applyAlignment="1">
      <alignment horizontal="left" vertical="center"/>
    </xf>
    <xf numFmtId="0" fontId="6" fillId="3" borderId="2" xfId="2" applyFont="1" applyFill="1" applyBorder="1" applyAlignment="1">
      <alignment horizontal="left" vertical="center"/>
    </xf>
    <xf numFmtId="0" fontId="14" fillId="3" borderId="20" xfId="2" applyFont="1" applyFill="1" applyBorder="1" applyAlignment="1">
      <alignment horizontal="left" vertical="center"/>
    </xf>
    <xf numFmtId="0" fontId="14" fillId="3" borderId="2" xfId="2" applyFont="1" applyFill="1" applyBorder="1" applyAlignment="1">
      <alignment horizontal="left" vertical="center"/>
    </xf>
    <xf numFmtId="0" fontId="9" fillId="3" borderId="1" xfId="2" applyFont="1" applyFill="1" applyBorder="1" applyAlignment="1">
      <alignment horizontal="left" vertical="center"/>
    </xf>
    <xf numFmtId="0" fontId="9" fillId="3" borderId="20" xfId="2" applyFont="1" applyFill="1" applyBorder="1" applyAlignment="1">
      <alignment horizontal="left" vertical="center"/>
    </xf>
    <xf numFmtId="0" fontId="0" fillId="0" borderId="20" xfId="0" applyBorder="1" applyAlignment="1">
      <alignment horizontal="left" vertical="center"/>
    </xf>
    <xf numFmtId="0" fontId="0" fillId="0" borderId="2" xfId="0" applyBorder="1" applyAlignment="1">
      <alignment horizontal="left" vertical="center"/>
    </xf>
    <xf numFmtId="0" fontId="9" fillId="0" borderId="1" xfId="2" applyFont="1" applyFill="1" applyBorder="1" applyAlignment="1">
      <alignment horizontal="left" vertical="center"/>
    </xf>
    <xf numFmtId="0" fontId="9" fillId="0" borderId="20" xfId="2" applyFont="1" applyFill="1" applyBorder="1" applyAlignment="1">
      <alignment horizontal="left" vertical="center"/>
    </xf>
    <xf numFmtId="0" fontId="9" fillId="0" borderId="2" xfId="2" applyFont="1" applyFill="1" applyBorder="1" applyAlignment="1">
      <alignment horizontal="left" vertical="center"/>
    </xf>
    <xf numFmtId="0" fontId="21" fillId="3" borderId="1" xfId="2" applyFont="1" applyFill="1" applyBorder="1" applyAlignment="1">
      <alignment vertical="center" wrapText="1"/>
    </xf>
    <xf numFmtId="0" fontId="21" fillId="3" borderId="20" xfId="2" applyFont="1" applyFill="1" applyBorder="1" applyAlignment="1">
      <alignment vertical="center" wrapText="1"/>
    </xf>
    <xf numFmtId="0" fontId="21" fillId="3" borderId="2" xfId="2" applyFont="1" applyFill="1" applyBorder="1" applyAlignment="1">
      <alignment vertical="center" wrapText="1"/>
    </xf>
    <xf numFmtId="3" fontId="6" fillId="4" borderId="18" xfId="2" applyNumberFormat="1" applyFont="1" applyFill="1" applyBorder="1" applyAlignment="1" applyProtection="1">
      <alignment horizontal="right" vertical="center"/>
    </xf>
    <xf numFmtId="3" fontId="6" fillId="4" borderId="27" xfId="2" applyNumberFormat="1" applyFont="1" applyFill="1" applyBorder="1" applyAlignment="1" applyProtection="1">
      <alignment horizontal="right" vertical="center"/>
    </xf>
    <xf numFmtId="3" fontId="6" fillId="4" borderId="19" xfId="2" applyNumberFormat="1" applyFont="1" applyFill="1" applyBorder="1" applyAlignment="1" applyProtection="1">
      <alignment horizontal="right" vertical="center"/>
    </xf>
    <xf numFmtId="3" fontId="6" fillId="2" borderId="18" xfId="2" applyNumberFormat="1" applyFont="1" applyFill="1" applyBorder="1" applyAlignment="1" applyProtection="1">
      <alignment horizontal="right" vertical="center"/>
      <protection locked="0"/>
    </xf>
    <xf numFmtId="3" fontId="6" fillId="2" borderId="27" xfId="2" applyNumberFormat="1" applyFont="1" applyFill="1" applyBorder="1" applyAlignment="1" applyProtection="1">
      <alignment horizontal="right" vertical="center"/>
      <protection locked="0"/>
    </xf>
    <xf numFmtId="3" fontId="6" fillId="2" borderId="19" xfId="0" applyNumberFormat="1" applyFont="1" applyFill="1" applyBorder="1" applyAlignment="1" applyProtection="1">
      <alignment horizontal="right" vertical="center"/>
      <protection locked="0"/>
    </xf>
    <xf numFmtId="0" fontId="22" fillId="3" borderId="20" xfId="2" applyFont="1" applyFill="1" applyBorder="1" applyAlignment="1">
      <alignment vertical="center" wrapText="1"/>
    </xf>
    <xf numFmtId="0" fontId="22" fillId="3" borderId="2" xfId="2" applyFont="1" applyFill="1" applyBorder="1" applyAlignment="1">
      <alignment vertical="center" wrapText="1"/>
    </xf>
    <xf numFmtId="3" fontId="14" fillId="2" borderId="27" xfId="2" applyNumberFormat="1" applyFont="1" applyFill="1" applyBorder="1" applyAlignment="1" applyProtection="1">
      <alignment horizontal="right" vertical="center"/>
      <protection locked="0"/>
    </xf>
    <xf numFmtId="3" fontId="14" fillId="2" borderId="19" xfId="0" applyNumberFormat="1" applyFont="1" applyFill="1" applyBorder="1" applyAlignment="1" applyProtection="1">
      <alignment horizontal="right" vertical="center"/>
      <protection locked="0"/>
    </xf>
    <xf numFmtId="0" fontId="22" fillId="3" borderId="20" xfId="2" applyFont="1" applyFill="1" applyBorder="1" applyAlignment="1">
      <alignment horizontal="left" vertical="center"/>
    </xf>
    <xf numFmtId="0" fontId="22" fillId="3" borderId="2" xfId="2" applyFont="1" applyFill="1" applyBorder="1" applyAlignment="1">
      <alignment horizontal="left" vertical="center"/>
    </xf>
    <xf numFmtId="0" fontId="21" fillId="3" borderId="1" xfId="2" applyFont="1" applyFill="1" applyBorder="1" applyAlignment="1">
      <alignment horizontal="left" vertical="center"/>
    </xf>
    <xf numFmtId="0" fontId="21" fillId="3" borderId="20" xfId="2" applyFont="1" applyFill="1" applyBorder="1" applyAlignment="1">
      <alignment horizontal="left" vertical="center"/>
    </xf>
    <xf numFmtId="0" fontId="21" fillId="3" borderId="2" xfId="2" applyFont="1" applyFill="1" applyBorder="1" applyAlignment="1">
      <alignment horizontal="left" vertical="center"/>
    </xf>
    <xf numFmtId="0" fontId="21" fillId="3" borderId="1" xfId="2" applyFont="1" applyFill="1" applyBorder="1" applyAlignment="1">
      <alignment horizontal="left" vertical="center" wrapText="1"/>
    </xf>
    <xf numFmtId="0" fontId="21" fillId="3" borderId="20" xfId="2" applyFont="1" applyFill="1" applyBorder="1" applyAlignment="1">
      <alignment horizontal="left" vertical="center" wrapText="1"/>
    </xf>
    <xf numFmtId="0" fontId="21" fillId="3" borderId="2" xfId="2" applyFont="1" applyFill="1" applyBorder="1" applyAlignment="1">
      <alignment horizontal="left" vertical="center" wrapText="1"/>
    </xf>
    <xf numFmtId="0" fontId="22" fillId="3" borderId="20" xfId="2" applyFont="1" applyFill="1" applyBorder="1" applyAlignment="1">
      <alignment horizontal="left" vertical="center" wrapText="1"/>
    </xf>
    <xf numFmtId="0" fontId="22" fillId="3" borderId="2" xfId="2" applyFont="1" applyFill="1" applyBorder="1" applyAlignment="1">
      <alignment horizontal="left" vertical="center" wrapText="1"/>
    </xf>
    <xf numFmtId="0" fontId="9" fillId="0" borderId="1" xfId="2" applyFont="1" applyFill="1" applyBorder="1" applyAlignment="1" applyProtection="1">
      <alignment vertical="center"/>
    </xf>
    <xf numFmtId="0" fontId="10" fillId="0" borderId="20" xfId="0" applyFont="1" applyBorder="1" applyAlignment="1">
      <alignment vertical="center"/>
    </xf>
    <xf numFmtId="0" fontId="10" fillId="0" borderId="2" xfId="0" applyFont="1" applyBorder="1" applyAlignment="1">
      <alignment vertical="center"/>
    </xf>
    <xf numFmtId="3" fontId="6" fillId="2" borderId="19" xfId="2" applyNumberFormat="1" applyFont="1" applyFill="1" applyBorder="1" applyAlignment="1" applyProtection="1">
      <alignment horizontal="right" vertical="center"/>
      <protection locked="0"/>
    </xf>
    <xf numFmtId="3" fontId="14" fillId="2" borderId="19" xfId="2" applyNumberFormat="1" applyFont="1" applyFill="1" applyBorder="1" applyAlignment="1" applyProtection="1">
      <alignment horizontal="right" vertical="center"/>
      <protection locked="0"/>
    </xf>
    <xf numFmtId="0" fontId="9" fillId="3" borderId="2" xfId="2" applyFont="1" applyFill="1" applyBorder="1" applyAlignment="1">
      <alignment horizontal="left" vertical="center"/>
    </xf>
    <xf numFmtId="3" fontId="14" fillId="2" borderId="18" xfId="2" applyNumberFormat="1" applyFont="1" applyFill="1" applyBorder="1" applyAlignment="1" applyProtection="1">
      <alignment horizontal="right" vertical="center"/>
      <protection locked="0"/>
    </xf>
    <xf numFmtId="0" fontId="0" fillId="0" borderId="2" xfId="0" applyBorder="1" applyAlignment="1">
      <alignment horizontal="center" vertical="center" wrapTex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6" fillId="0" borderId="21" xfId="0" applyFont="1" applyBorder="1" applyAlignment="1">
      <alignment horizontal="center" vertical="center" shrinkToFit="1"/>
    </xf>
    <xf numFmtId="0" fontId="0" fillId="0" borderId="7" xfId="0" applyBorder="1" applyAlignment="1">
      <alignment horizontal="center" vertical="center" shrinkToFit="1"/>
    </xf>
    <xf numFmtId="0" fontId="6" fillId="0" borderId="3"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20" xfId="0" applyFont="1" applyFill="1" applyBorder="1" applyAlignment="1">
      <alignment horizontal="center" vertical="center" wrapText="1" shrinkToFit="1"/>
    </xf>
    <xf numFmtId="0" fontId="6" fillId="0" borderId="2" xfId="0" applyFont="1" applyFill="1" applyBorder="1" applyAlignment="1">
      <alignment horizontal="center" vertical="center" wrapText="1" shrinkToFit="1"/>
    </xf>
    <xf numFmtId="0" fontId="14" fillId="3" borderId="20" xfId="2" applyFont="1" applyFill="1" applyBorder="1" applyAlignment="1">
      <alignment vertical="center" wrapText="1"/>
    </xf>
    <xf numFmtId="0" fontId="14" fillId="3" borderId="2" xfId="2" applyFont="1" applyFill="1" applyBorder="1" applyAlignment="1">
      <alignment vertical="center" wrapText="1"/>
    </xf>
    <xf numFmtId="0" fontId="14" fillId="0" borderId="20" xfId="0" applyFont="1" applyBorder="1" applyAlignment="1">
      <alignment vertical="center" wrapText="1"/>
    </xf>
    <xf numFmtId="0" fontId="14" fillId="0" borderId="2" xfId="0" applyFont="1" applyBorder="1" applyAlignment="1">
      <alignment vertical="center" wrapText="1"/>
    </xf>
    <xf numFmtId="0" fontId="6" fillId="3" borderId="1" xfId="2" applyFont="1" applyFill="1" applyBorder="1" applyAlignment="1">
      <alignment vertical="center" wrapText="1"/>
    </xf>
    <xf numFmtId="0" fontId="6" fillId="3" borderId="20" xfId="2" applyFont="1" applyFill="1" applyBorder="1" applyAlignment="1">
      <alignment vertical="center" wrapText="1"/>
    </xf>
    <xf numFmtId="0" fontId="6" fillId="3" borderId="2" xfId="2" applyFont="1" applyFill="1" applyBorder="1" applyAlignment="1">
      <alignment vertical="center" wrapText="1"/>
    </xf>
    <xf numFmtId="0" fontId="9" fillId="0" borderId="0" xfId="0" applyFont="1" applyAlignment="1" applyProtection="1">
      <alignment horizontal="left" vertical="center" wrapText="1"/>
    </xf>
    <xf numFmtId="0" fontId="19" fillId="0" borderId="0" xfId="0" applyFont="1" applyAlignment="1" applyProtection="1">
      <alignment horizontal="left" vertical="center" wrapText="1"/>
    </xf>
    <xf numFmtId="0" fontId="12" fillId="2" borderId="1" xfId="2" applyFont="1" applyFill="1" applyBorder="1" applyAlignment="1" applyProtection="1">
      <alignment horizontal="left" vertical="top" wrapText="1"/>
      <protection locked="0"/>
    </xf>
    <xf numFmtId="0" fontId="12" fillId="2" borderId="20" xfId="0" applyFont="1" applyFill="1" applyBorder="1" applyAlignment="1" applyProtection="1">
      <alignment wrapText="1"/>
      <protection locked="0"/>
    </xf>
    <xf numFmtId="0" fontId="12" fillId="2" borderId="2" xfId="0" applyFont="1" applyFill="1" applyBorder="1" applyAlignment="1" applyProtection="1">
      <alignment wrapText="1"/>
      <protection locked="0"/>
    </xf>
  </cellXfs>
  <cellStyles count="3">
    <cellStyle name="Hyperlink" xfId="1" builtinId="8"/>
    <cellStyle name="Normal" xfId="0" builtinId="0"/>
    <cellStyle name="Normal_TFI-FIN"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638175</xdr:colOff>
      <xdr:row>39</xdr:row>
      <xdr:rowOff>76200</xdr:rowOff>
    </xdr:from>
    <xdr:to>
      <xdr:col>20</xdr:col>
      <xdr:colOff>523875</xdr:colOff>
      <xdr:row>41</xdr:row>
      <xdr:rowOff>76200</xdr:rowOff>
    </xdr:to>
    <xdr:sp macro="" textlink="">
      <xdr:nvSpPr>
        <xdr:cNvPr id="6145" name="Rectangle 1"/>
        <xdr:cNvSpPr>
          <a:spLocks noChangeArrowheads="1"/>
        </xdr:cNvSpPr>
      </xdr:nvSpPr>
      <xdr:spPr bwMode="auto">
        <a:xfrm>
          <a:off x="2809875" y="9896475"/>
          <a:ext cx="4953000" cy="38100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lnSpc>
              <a:spcPts val="1100"/>
            </a:lnSpc>
            <a:defRPr sz="1000"/>
          </a:pPr>
          <a:r>
            <a:rPr lang="hr-HR" sz="1000" b="0" i="0" u="none" strike="noStrike" baseline="0">
              <a:solidFill>
                <a:srgbClr val="000000"/>
              </a:solidFill>
              <a:latin typeface="Arial"/>
              <a:cs typeface="Arial"/>
            </a:rPr>
            <a:t>Ako neka kontrola nije zadovoljena, provjerite što ona kontrolira na listu Kontrole i ispravite podatak jer obrazac s nezadovoljenim kontrolama neće biti prihvaćen.</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marija.kuser@podravka.hr" TargetMode="External"/><Relationship Id="rId1" Type="http://schemas.openxmlformats.org/officeDocument/2006/relationships/hyperlink" Target="http://www.podravka.com/"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53"/>
  <sheetViews>
    <sheetView showGridLines="0" showRowColHeaders="0" workbookViewId="0">
      <selection sqref="A1:H1"/>
    </sheetView>
  </sheetViews>
  <sheetFormatPr defaultColWidth="0" defaultRowHeight="12.75" zeroHeight="1" x14ac:dyDescent="0.2"/>
  <cols>
    <col min="1" max="1" width="4.7109375" customWidth="1"/>
    <col min="2" max="2" width="10.140625" customWidth="1"/>
    <col min="3" max="4" width="9.140625" customWidth="1"/>
    <col min="5" max="5" width="40.7109375" customWidth="1"/>
    <col min="6" max="8" width="9.140625" customWidth="1"/>
  </cols>
  <sheetData>
    <row r="1" spans="1:8" ht="22.5" customHeight="1" x14ac:dyDescent="0.2">
      <c r="A1" s="230" t="s">
        <v>507</v>
      </c>
      <c r="B1" s="231"/>
      <c r="C1" s="231"/>
      <c r="D1" s="231"/>
      <c r="E1" s="231"/>
      <c r="F1" s="231"/>
      <c r="G1" s="231"/>
      <c r="H1" s="232"/>
    </row>
    <row r="2" spans="1:8" x14ac:dyDescent="0.2">
      <c r="H2" s="225" t="s">
        <v>504</v>
      </c>
    </row>
    <row r="3" spans="1:8" ht="15" customHeight="1" x14ac:dyDescent="0.2">
      <c r="A3" s="187" t="s">
        <v>539</v>
      </c>
    </row>
    <row r="4" spans="1:8" s="187" customFormat="1" ht="19.5" customHeight="1" x14ac:dyDescent="0.2">
      <c r="B4" s="188" t="s">
        <v>508</v>
      </c>
      <c r="C4" s="228" t="s">
        <v>509</v>
      </c>
      <c r="D4" s="228"/>
      <c r="E4" s="228"/>
      <c r="F4" s="228"/>
      <c r="G4" s="228"/>
      <c r="H4" s="228"/>
    </row>
    <row r="5" spans="1:8" s="187" customFormat="1" ht="42" customHeight="1" x14ac:dyDescent="0.2">
      <c r="B5" s="188" t="s">
        <v>510</v>
      </c>
      <c r="C5" s="228" t="s">
        <v>488</v>
      </c>
      <c r="D5" s="228"/>
      <c r="E5" s="228"/>
      <c r="F5" s="228"/>
      <c r="G5" s="228"/>
      <c r="H5" s="228"/>
    </row>
    <row r="6" spans="1:8" s="187" customFormat="1" ht="18.75" customHeight="1" x14ac:dyDescent="0.2">
      <c r="B6" s="188" t="s">
        <v>511</v>
      </c>
      <c r="C6" s="228" t="s">
        <v>489</v>
      </c>
      <c r="D6" s="228"/>
      <c r="E6" s="228"/>
      <c r="F6" s="228"/>
      <c r="G6" s="228"/>
      <c r="H6" s="228"/>
    </row>
    <row r="7" spans="1:8" s="187" customFormat="1" ht="18.75" customHeight="1" x14ac:dyDescent="0.2">
      <c r="B7" s="188" t="s">
        <v>512</v>
      </c>
      <c r="C7" s="228" t="s">
        <v>490</v>
      </c>
      <c r="D7" s="228"/>
      <c r="E7" s="228"/>
      <c r="F7" s="228"/>
      <c r="G7" s="228"/>
      <c r="H7" s="228"/>
    </row>
    <row r="8" spans="1:8" s="187" customFormat="1" ht="18.75" customHeight="1" x14ac:dyDescent="0.2">
      <c r="B8" s="188" t="s">
        <v>513</v>
      </c>
      <c r="C8" s="228" t="s">
        <v>491</v>
      </c>
      <c r="D8" s="228"/>
      <c r="E8" s="228"/>
      <c r="F8" s="228"/>
      <c r="G8" s="228"/>
      <c r="H8" s="228"/>
    </row>
    <row r="9" spans="1:8" s="187" customFormat="1" ht="18.75" customHeight="1" x14ac:dyDescent="0.2">
      <c r="B9" s="188" t="s">
        <v>538</v>
      </c>
      <c r="C9" s="228" t="s">
        <v>492</v>
      </c>
      <c r="D9" s="228"/>
      <c r="E9" s="228"/>
      <c r="F9" s="228"/>
      <c r="G9" s="228"/>
      <c r="H9" s="228"/>
    </row>
    <row r="10" spans="1:8" s="187" customFormat="1" ht="18.75" customHeight="1" x14ac:dyDescent="0.2">
      <c r="B10" s="188" t="s">
        <v>514</v>
      </c>
      <c r="C10" s="228" t="s">
        <v>493</v>
      </c>
      <c r="D10" s="228"/>
      <c r="E10" s="228"/>
      <c r="F10" s="228"/>
      <c r="G10" s="228"/>
      <c r="H10" s="228"/>
    </row>
    <row r="11" spans="1:8" s="187" customFormat="1" ht="31.5" customHeight="1" x14ac:dyDescent="0.2">
      <c r="B11" s="188" t="s">
        <v>515</v>
      </c>
      <c r="C11" s="228" t="s">
        <v>494</v>
      </c>
      <c r="D11" s="228"/>
      <c r="E11" s="228"/>
      <c r="F11" s="228"/>
      <c r="G11" s="228"/>
      <c r="H11" s="228"/>
    </row>
    <row r="12" spans="1:8" s="187" customFormat="1" ht="57.75" customHeight="1" x14ac:dyDescent="0.2">
      <c r="A12" s="226" t="s">
        <v>345</v>
      </c>
      <c r="B12" s="226"/>
      <c r="C12" s="226"/>
      <c r="D12" s="226"/>
      <c r="E12" s="226"/>
      <c r="F12" s="226"/>
      <c r="G12" s="226"/>
      <c r="H12" s="226"/>
    </row>
    <row r="13" spans="1:8" s="187" customFormat="1" ht="96" customHeight="1" x14ac:dyDescent="0.2">
      <c r="A13" s="226" t="s">
        <v>286</v>
      </c>
      <c r="B13" s="226"/>
      <c r="C13" s="226"/>
      <c r="D13" s="226"/>
      <c r="E13" s="226"/>
      <c r="F13" s="226"/>
      <c r="G13" s="226"/>
      <c r="H13" s="226"/>
    </row>
    <row r="14" spans="1:8" s="187" customFormat="1" ht="38.25" customHeight="1" x14ac:dyDescent="0.2">
      <c r="A14" s="226" t="s">
        <v>516</v>
      </c>
      <c r="B14" s="226"/>
      <c r="C14" s="226"/>
      <c r="D14" s="226"/>
      <c r="E14" s="226"/>
      <c r="F14" s="226"/>
      <c r="G14" s="226"/>
      <c r="H14" s="226"/>
    </row>
    <row r="15" spans="1:8" s="187" customFormat="1" ht="60" customHeight="1" x14ac:dyDescent="0.2">
      <c r="B15" s="226" t="s">
        <v>531</v>
      </c>
      <c r="C15" s="226"/>
      <c r="D15" s="226"/>
      <c r="E15" s="226"/>
      <c r="F15" s="226"/>
      <c r="G15" s="226"/>
      <c r="H15" s="226"/>
    </row>
    <row r="16" spans="1:8" s="187" customFormat="1" ht="66.75" customHeight="1" x14ac:dyDescent="0.2">
      <c r="A16" s="226" t="s">
        <v>346</v>
      </c>
      <c r="B16" s="226"/>
      <c r="C16" s="226"/>
      <c r="D16" s="226"/>
      <c r="E16" s="226"/>
      <c r="F16" s="226"/>
      <c r="G16" s="226"/>
      <c r="H16" s="226"/>
    </row>
    <row r="17" spans="1:8" s="187" customFormat="1" ht="31.5" customHeight="1" x14ac:dyDescent="0.2">
      <c r="A17" s="229" t="s">
        <v>438</v>
      </c>
      <c r="B17" s="226"/>
      <c r="C17" s="226"/>
      <c r="D17" s="226"/>
      <c r="E17" s="226"/>
      <c r="F17" s="226"/>
      <c r="G17" s="226"/>
      <c r="H17" s="226"/>
    </row>
    <row r="18" spans="1:8" s="187" customFormat="1" ht="76.5" customHeight="1" x14ac:dyDescent="0.2">
      <c r="A18" s="229" t="s">
        <v>439</v>
      </c>
      <c r="B18" s="226"/>
      <c r="C18" s="226"/>
      <c r="D18" s="226"/>
      <c r="E18" s="226"/>
      <c r="F18" s="226"/>
      <c r="G18" s="226"/>
      <c r="H18" s="226"/>
    </row>
    <row r="19" spans="1:8" s="187" customFormat="1" ht="34.5" customHeight="1" x14ac:dyDescent="0.2">
      <c r="A19" s="229" t="s">
        <v>533</v>
      </c>
      <c r="B19" s="226"/>
      <c r="C19" s="226"/>
      <c r="D19" s="226"/>
      <c r="E19" s="226"/>
      <c r="F19" s="226"/>
      <c r="G19" s="226"/>
      <c r="H19" s="226"/>
    </row>
    <row r="20" spans="1:8" s="187" customFormat="1" ht="83.25" customHeight="1" x14ac:dyDescent="0.2">
      <c r="A20" s="229" t="s">
        <v>532</v>
      </c>
      <c r="B20" s="226"/>
      <c r="C20" s="226"/>
      <c r="D20" s="226"/>
      <c r="E20" s="226"/>
      <c r="F20" s="226"/>
      <c r="G20" s="226"/>
      <c r="H20" s="226"/>
    </row>
    <row r="21" spans="1:8" s="187" customFormat="1" ht="105" customHeight="1" x14ac:dyDescent="0.2">
      <c r="A21" s="229" t="s">
        <v>535</v>
      </c>
      <c r="B21" s="226"/>
      <c r="C21" s="226"/>
      <c r="D21" s="226"/>
      <c r="E21" s="226"/>
      <c r="F21" s="226"/>
      <c r="G21" s="226"/>
      <c r="H21" s="226"/>
    </row>
    <row r="22" spans="1:8" s="187" customFormat="1" ht="44.25" customHeight="1" x14ac:dyDescent="0.2">
      <c r="A22" s="229" t="s">
        <v>542</v>
      </c>
      <c r="B22" s="226"/>
      <c r="C22" s="226"/>
      <c r="D22" s="226"/>
      <c r="E22" s="226"/>
      <c r="F22" s="226"/>
      <c r="G22" s="226"/>
      <c r="H22" s="226"/>
    </row>
    <row r="23" spans="1:8" s="187" customFormat="1" ht="44.25" customHeight="1" x14ac:dyDescent="0.2">
      <c r="A23" s="226" t="s">
        <v>536</v>
      </c>
      <c r="B23" s="226"/>
      <c r="C23" s="226"/>
      <c r="D23" s="226"/>
      <c r="E23" s="226"/>
      <c r="F23" s="226"/>
      <c r="G23" s="226"/>
      <c r="H23" s="226"/>
    </row>
    <row r="24" spans="1:8" s="187" customFormat="1" ht="30" customHeight="1" x14ac:dyDescent="0.2">
      <c r="A24" s="226" t="s">
        <v>440</v>
      </c>
      <c r="B24" s="226"/>
      <c r="C24" s="226"/>
      <c r="D24" s="226"/>
      <c r="E24" s="226"/>
      <c r="F24" s="226"/>
      <c r="G24" s="226"/>
      <c r="H24" s="226"/>
    </row>
    <row r="25" spans="1:8" s="187" customFormat="1" ht="83.25" customHeight="1" x14ac:dyDescent="0.2">
      <c r="A25" s="226" t="s">
        <v>537</v>
      </c>
      <c r="B25" s="226"/>
      <c r="C25" s="226"/>
      <c r="D25" s="226"/>
      <c r="E25" s="226"/>
      <c r="F25" s="226"/>
      <c r="G25" s="226"/>
      <c r="H25" s="226"/>
    </row>
    <row r="26" spans="1:8" s="187" customFormat="1" ht="35.25" customHeight="1" x14ac:dyDescent="0.2">
      <c r="A26" s="226" t="s">
        <v>453</v>
      </c>
      <c r="B26" s="226"/>
      <c r="C26" s="226"/>
      <c r="D26" s="226"/>
      <c r="E26" s="226"/>
      <c r="F26" s="226"/>
      <c r="G26" s="226"/>
      <c r="H26" s="226"/>
    </row>
    <row r="27" spans="1:8" s="187" customFormat="1" ht="42.95" customHeight="1" x14ac:dyDescent="0.2">
      <c r="A27" s="226" t="s">
        <v>541</v>
      </c>
      <c r="B27" s="226"/>
      <c r="C27" s="226"/>
      <c r="D27" s="226"/>
      <c r="E27" s="226"/>
      <c r="F27" s="226"/>
      <c r="G27" s="226"/>
      <c r="H27" s="226"/>
    </row>
    <row r="28" spans="1:8" s="187" customFormat="1" ht="93.75" customHeight="1" x14ac:dyDescent="0.2">
      <c r="A28" s="227" t="s">
        <v>441</v>
      </c>
      <c r="B28" s="227"/>
      <c r="C28" s="227"/>
      <c r="D28" s="227"/>
      <c r="E28" s="227"/>
      <c r="F28" s="227"/>
      <c r="G28" s="227"/>
      <c r="H28" s="227"/>
    </row>
    <row r="29" spans="1:8" s="187" customFormat="1" ht="50.1" customHeight="1" x14ac:dyDescent="0.2">
      <c r="A29" s="227" t="s">
        <v>540</v>
      </c>
      <c r="B29" s="227"/>
      <c r="C29" s="227"/>
      <c r="D29" s="227"/>
      <c r="E29" s="227"/>
      <c r="F29" s="227"/>
      <c r="G29" s="227"/>
      <c r="H29" s="227"/>
    </row>
    <row r="30" spans="1:8" s="187" customFormat="1" hidden="1" x14ac:dyDescent="0.2"/>
    <row r="31" spans="1:8" s="187" customFormat="1" hidden="1" x14ac:dyDescent="0.2"/>
    <row r="32" spans="1:8" s="187" customFormat="1" hidden="1" x14ac:dyDescent="0.2"/>
    <row r="33" s="187" customFormat="1" hidden="1" x14ac:dyDescent="0.2"/>
    <row r="34" s="187" customFormat="1" hidden="1" x14ac:dyDescent="0.2"/>
    <row r="35" s="187" customFormat="1" hidden="1" x14ac:dyDescent="0.2"/>
    <row r="36" s="187" customFormat="1" hidden="1" x14ac:dyDescent="0.2"/>
    <row r="37" s="187" customFormat="1" hidden="1" x14ac:dyDescent="0.2"/>
    <row r="38" s="187" customFormat="1" hidden="1" x14ac:dyDescent="0.2"/>
    <row r="39" s="187" customFormat="1" hidden="1" x14ac:dyDescent="0.2"/>
    <row r="40" s="187" customFormat="1" hidden="1" x14ac:dyDescent="0.2"/>
    <row r="41" s="187" customFormat="1" hidden="1" x14ac:dyDescent="0.2"/>
    <row r="42" s="187" customFormat="1" hidden="1" x14ac:dyDescent="0.2"/>
    <row r="43" s="187" customFormat="1" hidden="1" x14ac:dyDescent="0.2"/>
    <row r="44" s="187" customFormat="1" hidden="1" x14ac:dyDescent="0.2"/>
    <row r="45" s="187" customFormat="1" hidden="1" x14ac:dyDescent="0.2"/>
    <row r="46" s="187" customFormat="1" hidden="1" x14ac:dyDescent="0.2"/>
    <row r="47" s="187" customFormat="1" hidden="1" x14ac:dyDescent="0.2"/>
    <row r="48" s="187" customFormat="1" hidden="1" x14ac:dyDescent="0.2"/>
    <row r="49" s="187" customFormat="1" hidden="1" x14ac:dyDescent="0.2"/>
    <row r="50" s="187" customFormat="1" hidden="1" x14ac:dyDescent="0.2"/>
    <row r="51" s="187" customFormat="1" hidden="1" x14ac:dyDescent="0.2"/>
    <row r="52" s="187" customFormat="1" hidden="1" x14ac:dyDescent="0.2"/>
    <row r="53" s="187" customFormat="1" hidden="1" x14ac:dyDescent="0.2"/>
  </sheetData>
  <sheetProtection password="C79A" sheet="1" objects="1" scenarios="1"/>
  <mergeCells count="27">
    <mergeCell ref="A29:H29"/>
    <mergeCell ref="A26:H26"/>
    <mergeCell ref="A1:H1"/>
    <mergeCell ref="C4:H4"/>
    <mergeCell ref="C5:H5"/>
    <mergeCell ref="C6:H6"/>
    <mergeCell ref="C7:H7"/>
    <mergeCell ref="C8:H8"/>
    <mergeCell ref="C10:H10"/>
    <mergeCell ref="A13:H13"/>
    <mergeCell ref="C11:H11"/>
    <mergeCell ref="A17:H17"/>
    <mergeCell ref="A18:H18"/>
    <mergeCell ref="A19:H19"/>
    <mergeCell ref="A14:H14"/>
    <mergeCell ref="B15:H15"/>
    <mergeCell ref="A16:H16"/>
    <mergeCell ref="A25:H25"/>
    <mergeCell ref="A28:H28"/>
    <mergeCell ref="C9:H9"/>
    <mergeCell ref="A12:H12"/>
    <mergeCell ref="A27:H27"/>
    <mergeCell ref="A21:H21"/>
    <mergeCell ref="A22:H22"/>
    <mergeCell ref="A23:H23"/>
    <mergeCell ref="A24:H24"/>
    <mergeCell ref="A20:H20"/>
  </mergeCells>
  <phoneticPr fontId="0" type="noConversion"/>
  <printOptions horizontalCentered="1"/>
  <pageMargins left="0.74803149606299213" right="0.74803149606299213" top="0.98425196850393704" bottom="0.98425196850393704" header="0.51181102362204722" footer="0.51181102362204722"/>
  <pageSetup paperSize="9" scale="86" fitToHeight="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6"/>
  <sheetViews>
    <sheetView showGridLines="0" showRowColHeaders="0" showZeros="0" workbookViewId="0"/>
  </sheetViews>
  <sheetFormatPr defaultColWidth="0" defaultRowHeight="12.75" zeroHeight="1" x14ac:dyDescent="0.2"/>
  <cols>
    <col min="1" max="1" width="96.7109375" style="23" customWidth="1"/>
    <col min="2" max="16384" width="0" style="23" hidden="1"/>
  </cols>
  <sheetData>
    <row r="1" spans="1:1" ht="24.75" customHeight="1" x14ac:dyDescent="0.2">
      <c r="A1" s="186" t="s">
        <v>641</v>
      </c>
    </row>
    <row r="2" spans="1:1" x14ac:dyDescent="0.2"/>
    <row r="3" spans="1:1" ht="51" x14ac:dyDescent="0.2">
      <c r="A3" s="184" t="s">
        <v>495</v>
      </c>
    </row>
    <row r="4" spans="1:1" ht="3" customHeight="1" x14ac:dyDescent="0.2"/>
    <row r="5" spans="1:1" ht="25.5" x14ac:dyDescent="0.2">
      <c r="A5" s="184" t="s">
        <v>496</v>
      </c>
    </row>
    <row r="6" spans="1:1" ht="3" customHeight="1" x14ac:dyDescent="0.2">
      <c r="A6" s="184"/>
    </row>
    <row r="7" spans="1:1" ht="38.25" x14ac:dyDescent="0.2">
      <c r="A7" s="184" t="s">
        <v>643</v>
      </c>
    </row>
    <row r="8" spans="1:1" ht="3" customHeight="1" x14ac:dyDescent="0.2">
      <c r="A8" s="184"/>
    </row>
    <row r="9" spans="1:1" ht="25.5" x14ac:dyDescent="0.2">
      <c r="A9" s="184" t="s">
        <v>644</v>
      </c>
    </row>
    <row r="10" spans="1:1" ht="20.100000000000001" customHeight="1" x14ac:dyDescent="0.2">
      <c r="A10" s="184"/>
    </row>
    <row r="11" spans="1:1" x14ac:dyDescent="0.2">
      <c r="A11" s="185" t="s">
        <v>645</v>
      </c>
    </row>
    <row r="12" spans="1:1" ht="9.9499999999999993" customHeight="1" x14ac:dyDescent="0.2">
      <c r="A12" s="184"/>
    </row>
    <row r="13" spans="1:1" ht="84.95" customHeight="1" x14ac:dyDescent="0.2">
      <c r="A13" s="184" t="s">
        <v>459</v>
      </c>
    </row>
    <row r="14" spans="1:1" ht="3" customHeight="1" x14ac:dyDescent="0.2">
      <c r="A14" s="184"/>
    </row>
    <row r="15" spans="1:1" x14ac:dyDescent="0.2">
      <c r="A15" s="184" t="s">
        <v>456</v>
      </c>
    </row>
    <row r="16" spans="1:1" ht="3" customHeight="1" x14ac:dyDescent="0.2">
      <c r="A16" s="184"/>
    </row>
    <row r="17" spans="1:1" x14ac:dyDescent="0.2">
      <c r="A17" s="184" t="s">
        <v>480</v>
      </c>
    </row>
    <row r="18" spans="1:1" ht="3" customHeight="1" x14ac:dyDescent="0.2">
      <c r="A18" s="184"/>
    </row>
    <row r="19" spans="1:1" ht="25.5" x14ac:dyDescent="0.2">
      <c r="A19" s="184" t="s">
        <v>481</v>
      </c>
    </row>
    <row r="20" spans="1:1" ht="3" customHeight="1" x14ac:dyDescent="0.2">
      <c r="A20" s="184"/>
    </row>
    <row r="21" spans="1:1" ht="25.5" x14ac:dyDescent="0.2">
      <c r="A21" s="184" t="s">
        <v>482</v>
      </c>
    </row>
    <row r="22" spans="1:1" ht="3" customHeight="1" x14ac:dyDescent="0.2">
      <c r="A22" s="184"/>
    </row>
    <row r="23" spans="1:1" ht="25.5" x14ac:dyDescent="0.2">
      <c r="A23" s="184" t="s">
        <v>483</v>
      </c>
    </row>
    <row r="24" spans="1:1" ht="3" customHeight="1" x14ac:dyDescent="0.2">
      <c r="A24" s="184"/>
    </row>
    <row r="25" spans="1:1" ht="51" x14ac:dyDescent="0.2">
      <c r="A25" s="184" t="s">
        <v>484</v>
      </c>
    </row>
    <row r="26" spans="1:1" ht="3" customHeight="1" x14ac:dyDescent="0.2">
      <c r="A26" s="184"/>
    </row>
    <row r="27" spans="1:1" ht="38.25" x14ac:dyDescent="0.2">
      <c r="A27" s="184" t="s">
        <v>485</v>
      </c>
    </row>
    <row r="28" spans="1:1" ht="3" customHeight="1" x14ac:dyDescent="0.2">
      <c r="A28" s="184"/>
    </row>
    <row r="29" spans="1:1" ht="38.25" x14ac:dyDescent="0.2">
      <c r="A29" s="184" t="s">
        <v>486</v>
      </c>
    </row>
    <row r="30" spans="1:1" ht="3" customHeight="1" x14ac:dyDescent="0.2">
      <c r="A30" s="184"/>
    </row>
    <row r="31" spans="1:1" ht="25.5" x14ac:dyDescent="0.2">
      <c r="A31" s="184" t="s">
        <v>487</v>
      </c>
    </row>
    <row r="32" spans="1:1" ht="3" customHeight="1" x14ac:dyDescent="0.2">
      <c r="A32" s="184"/>
    </row>
    <row r="33" spans="1:1" ht="25.5" x14ac:dyDescent="0.2">
      <c r="A33" s="184" t="s">
        <v>497</v>
      </c>
    </row>
    <row r="34" spans="1:1" ht="3" customHeight="1" x14ac:dyDescent="0.2">
      <c r="A34" s="184"/>
    </row>
    <row r="35" spans="1:1" ht="25.5" x14ac:dyDescent="0.2">
      <c r="A35" s="184" t="s">
        <v>498</v>
      </c>
    </row>
    <row r="36" spans="1:1" ht="3" customHeight="1" x14ac:dyDescent="0.2">
      <c r="A36" s="184"/>
    </row>
    <row r="37" spans="1:1" ht="63.75" x14ac:dyDescent="0.2">
      <c r="A37" s="184" t="s">
        <v>446</v>
      </c>
    </row>
    <row r="38" spans="1:1" ht="3" customHeight="1" x14ac:dyDescent="0.2">
      <c r="A38" s="184"/>
    </row>
    <row r="39" spans="1:1" ht="38.25" x14ac:dyDescent="0.2">
      <c r="A39" s="184" t="s">
        <v>447</v>
      </c>
    </row>
    <row r="40" spans="1:1" ht="3" customHeight="1" x14ac:dyDescent="0.2">
      <c r="A40" s="184"/>
    </row>
    <row r="41" spans="1:1" ht="38.25" x14ac:dyDescent="0.2">
      <c r="A41" s="184" t="s">
        <v>448</v>
      </c>
    </row>
    <row r="42" spans="1:1" ht="3" customHeight="1" x14ac:dyDescent="0.2">
      <c r="A42" s="184"/>
    </row>
    <row r="43" spans="1:1" ht="51" x14ac:dyDescent="0.2">
      <c r="A43" s="184" t="s">
        <v>499</v>
      </c>
    </row>
    <row r="44" spans="1:1" ht="3" customHeight="1" x14ac:dyDescent="0.2">
      <c r="A44" s="184"/>
    </row>
    <row r="45" spans="1:1" ht="108.75" customHeight="1" x14ac:dyDescent="0.2">
      <c r="A45" s="184" t="s">
        <v>0</v>
      </c>
    </row>
    <row r="46" spans="1:1" ht="59.25" customHeight="1" x14ac:dyDescent="0.2">
      <c r="A46" s="184" t="s">
        <v>1</v>
      </c>
    </row>
    <row r="47" spans="1:1" ht="51" x14ac:dyDescent="0.2">
      <c r="A47" s="184" t="s">
        <v>656</v>
      </c>
    </row>
    <row r="48" spans="1:1" ht="3" customHeight="1" x14ac:dyDescent="0.2">
      <c r="A48" s="184"/>
    </row>
    <row r="49" spans="1:1" ht="51" x14ac:dyDescent="0.2">
      <c r="A49" s="184" t="s">
        <v>449</v>
      </c>
    </row>
    <row r="50" spans="1:1" ht="3" customHeight="1" x14ac:dyDescent="0.2">
      <c r="A50" s="184"/>
    </row>
    <row r="51" spans="1:1" ht="38.25" x14ac:dyDescent="0.2">
      <c r="A51" s="184" t="s">
        <v>450</v>
      </c>
    </row>
    <row r="52" spans="1:1" ht="3" customHeight="1" x14ac:dyDescent="0.2">
      <c r="A52" s="184"/>
    </row>
    <row r="53" spans="1:1" ht="38.25" x14ac:dyDescent="0.2">
      <c r="A53" s="184" t="s">
        <v>451</v>
      </c>
    </row>
    <row r="54" spans="1:1" ht="20.100000000000001" customHeight="1" x14ac:dyDescent="0.2">
      <c r="A54" s="184"/>
    </row>
    <row r="55" spans="1:1" x14ac:dyDescent="0.2">
      <c r="A55" s="185" t="s">
        <v>646</v>
      </c>
    </row>
    <row r="56" spans="1:1" ht="9.9499999999999993" customHeight="1" x14ac:dyDescent="0.2">
      <c r="A56" s="184"/>
    </row>
    <row r="57" spans="1:1" ht="25.5" x14ac:dyDescent="0.2">
      <c r="A57" s="184" t="s">
        <v>657</v>
      </c>
    </row>
    <row r="58" spans="1:1" ht="3" customHeight="1" x14ac:dyDescent="0.2">
      <c r="A58" s="184"/>
    </row>
    <row r="59" spans="1:1" ht="38.25" x14ac:dyDescent="0.2">
      <c r="A59" s="184" t="s">
        <v>457</v>
      </c>
    </row>
    <row r="60" spans="1:1" ht="3" customHeight="1" x14ac:dyDescent="0.2">
      <c r="A60" s="184"/>
    </row>
    <row r="61" spans="1:1" ht="51" x14ac:dyDescent="0.2">
      <c r="A61" s="184" t="s">
        <v>458</v>
      </c>
    </row>
    <row r="62" spans="1:1" ht="20.100000000000001" customHeight="1" x14ac:dyDescent="0.2">
      <c r="A62" s="184"/>
    </row>
    <row r="63" spans="1:1" x14ac:dyDescent="0.2">
      <c r="A63" s="185" t="s">
        <v>647</v>
      </c>
    </row>
    <row r="64" spans="1:1" ht="9.9499999999999993" customHeight="1" x14ac:dyDescent="0.2">
      <c r="A64" s="184"/>
    </row>
    <row r="65" spans="1:1" ht="25.5" x14ac:dyDescent="0.2">
      <c r="A65" s="184" t="s">
        <v>500</v>
      </c>
    </row>
    <row r="66" spans="1:1" ht="3" customHeight="1" x14ac:dyDescent="0.2">
      <c r="A66" s="184"/>
    </row>
    <row r="67" spans="1:1" ht="25.5" x14ac:dyDescent="0.2">
      <c r="A67" s="184" t="s">
        <v>501</v>
      </c>
    </row>
    <row r="68" spans="1:1" ht="3" customHeight="1" x14ac:dyDescent="0.2">
      <c r="A68" s="184"/>
    </row>
    <row r="69" spans="1:1" ht="25.5" x14ac:dyDescent="0.2">
      <c r="A69" s="184" t="s">
        <v>460</v>
      </c>
    </row>
    <row r="70" spans="1:1" ht="3" customHeight="1" x14ac:dyDescent="0.2">
      <c r="A70" s="184"/>
    </row>
    <row r="71" spans="1:1" ht="51" x14ac:dyDescent="0.2">
      <c r="A71" s="184" t="s">
        <v>461</v>
      </c>
    </row>
    <row r="72" spans="1:1" ht="20.100000000000001" customHeight="1" x14ac:dyDescent="0.2">
      <c r="A72" s="184"/>
    </row>
    <row r="73" spans="1:1" x14ac:dyDescent="0.2">
      <c r="A73" s="185" t="s">
        <v>648</v>
      </c>
    </row>
    <row r="74" spans="1:1" ht="9.9499999999999993" customHeight="1" x14ac:dyDescent="0.2">
      <c r="A74" s="184"/>
    </row>
    <row r="75" spans="1:1" ht="25.5" x14ac:dyDescent="0.2">
      <c r="A75" s="184" t="s">
        <v>650</v>
      </c>
    </row>
    <row r="76" spans="1:1" ht="3" customHeight="1" x14ac:dyDescent="0.2">
      <c r="A76" s="184"/>
    </row>
    <row r="77" spans="1:1" ht="25.5" x14ac:dyDescent="0.2">
      <c r="A77" s="184" t="s">
        <v>505</v>
      </c>
    </row>
    <row r="78" spans="1:1" ht="3" customHeight="1" x14ac:dyDescent="0.2">
      <c r="A78" s="184"/>
    </row>
    <row r="79" spans="1:1" x14ac:dyDescent="0.2">
      <c r="A79" s="184" t="s">
        <v>462</v>
      </c>
    </row>
    <row r="80" spans="1:1" ht="20.100000000000001" customHeight="1" x14ac:dyDescent="0.2">
      <c r="A80" s="184"/>
    </row>
    <row r="81" spans="1:1" x14ac:dyDescent="0.2">
      <c r="A81" s="185" t="s">
        <v>463</v>
      </c>
    </row>
    <row r="82" spans="1:1" ht="9.9499999999999993" customHeight="1" x14ac:dyDescent="0.2">
      <c r="A82" s="184"/>
    </row>
    <row r="83" spans="1:1" ht="51" x14ac:dyDescent="0.2">
      <c r="A83" s="185" t="s">
        <v>452</v>
      </c>
    </row>
    <row r="84" spans="1:1" ht="3" customHeight="1" x14ac:dyDescent="0.2">
      <c r="A84" s="184"/>
    </row>
    <row r="85" spans="1:1" ht="25.5" x14ac:dyDescent="0.2">
      <c r="A85" s="184" t="s">
        <v>545</v>
      </c>
    </row>
    <row r="86" spans="1:1" ht="3" customHeight="1" x14ac:dyDescent="0.2">
      <c r="A86" s="184"/>
    </row>
    <row r="87" spans="1:1" ht="25.5" x14ac:dyDescent="0.2">
      <c r="A87" s="184" t="s">
        <v>546</v>
      </c>
    </row>
    <row r="88" spans="1:1" ht="3" customHeight="1" x14ac:dyDescent="0.2">
      <c r="A88" s="184"/>
    </row>
    <row r="89" spans="1:1" ht="51" x14ac:dyDescent="0.2">
      <c r="A89" s="184" t="s">
        <v>464</v>
      </c>
    </row>
    <row r="90" spans="1:1" ht="3" customHeight="1" x14ac:dyDescent="0.2">
      <c r="A90" s="184"/>
    </row>
    <row r="91" spans="1:1" ht="25.5" x14ac:dyDescent="0.2">
      <c r="A91" s="184" t="s">
        <v>465</v>
      </c>
    </row>
    <row r="92" spans="1:1" ht="3" customHeight="1" x14ac:dyDescent="0.2">
      <c r="A92" s="184"/>
    </row>
    <row r="93" spans="1:1" ht="25.5" x14ac:dyDescent="0.2">
      <c r="A93" s="184" t="s">
        <v>466</v>
      </c>
    </row>
    <row r="94" spans="1:1" ht="3" customHeight="1" x14ac:dyDescent="0.2">
      <c r="A94" s="184"/>
    </row>
    <row r="95" spans="1:1" ht="25.5" x14ac:dyDescent="0.2">
      <c r="A95" s="184" t="s">
        <v>467</v>
      </c>
    </row>
    <row r="96" spans="1:1" ht="3" customHeight="1" x14ac:dyDescent="0.2">
      <c r="A96" s="184"/>
    </row>
    <row r="97" spans="1:1" ht="25.5" x14ac:dyDescent="0.2">
      <c r="A97" s="184" t="s">
        <v>468</v>
      </c>
    </row>
    <row r="98" spans="1:1" ht="3" customHeight="1" x14ac:dyDescent="0.2">
      <c r="A98" s="184"/>
    </row>
    <row r="99" spans="1:1" ht="25.5" x14ac:dyDescent="0.2">
      <c r="A99" s="184" t="s">
        <v>469</v>
      </c>
    </row>
    <row r="100" spans="1:1" ht="3" customHeight="1" x14ac:dyDescent="0.2">
      <c r="A100" s="184"/>
    </row>
    <row r="101" spans="1:1" ht="51" x14ac:dyDescent="0.2">
      <c r="A101" s="184" t="s">
        <v>470</v>
      </c>
    </row>
    <row r="102" spans="1:1" ht="3" customHeight="1" x14ac:dyDescent="0.2">
      <c r="A102" s="184"/>
    </row>
    <row r="103" spans="1:1" ht="38.25" x14ac:dyDescent="0.2">
      <c r="A103" s="184" t="s">
        <v>472</v>
      </c>
    </row>
    <row r="104" spans="1:1" ht="20.100000000000001" customHeight="1" x14ac:dyDescent="0.2">
      <c r="A104" s="184"/>
    </row>
    <row r="105" spans="1:1" x14ac:dyDescent="0.2">
      <c r="A105" s="185" t="s">
        <v>455</v>
      </c>
    </row>
    <row r="106" spans="1:1" x14ac:dyDescent="0.2">
      <c r="A106" s="184"/>
    </row>
    <row r="107" spans="1:1" ht="51" x14ac:dyDescent="0.2">
      <c r="A107" s="185" t="s">
        <v>506</v>
      </c>
    </row>
    <row r="108" spans="1:1" ht="3" customHeight="1" x14ac:dyDescent="0.2">
      <c r="A108" s="184"/>
    </row>
    <row r="109" spans="1:1" ht="38.25" x14ac:dyDescent="0.2">
      <c r="A109" s="184" t="s">
        <v>651</v>
      </c>
    </row>
    <row r="110" spans="1:1" ht="3" customHeight="1" x14ac:dyDescent="0.2">
      <c r="A110" s="184"/>
    </row>
    <row r="111" spans="1:1" ht="25.5" x14ac:dyDescent="0.2">
      <c r="A111" s="184" t="s">
        <v>473</v>
      </c>
    </row>
    <row r="112" spans="1:1" ht="3" customHeight="1" x14ac:dyDescent="0.2">
      <c r="A112" s="184"/>
    </row>
    <row r="113" spans="1:1" ht="38.25" x14ac:dyDescent="0.2">
      <c r="A113" s="184" t="s">
        <v>474</v>
      </c>
    </row>
    <row r="114" spans="1:1" ht="3" customHeight="1" x14ac:dyDescent="0.2">
      <c r="A114" s="184"/>
    </row>
    <row r="115" spans="1:1" ht="38.25" x14ac:dyDescent="0.2">
      <c r="A115" s="184" t="s">
        <v>475</v>
      </c>
    </row>
    <row r="116" spans="1:1" ht="3" customHeight="1" x14ac:dyDescent="0.2">
      <c r="A116" s="184"/>
    </row>
    <row r="117" spans="1:1" ht="38.25" x14ac:dyDescent="0.2">
      <c r="A117" s="184" t="s">
        <v>2</v>
      </c>
    </row>
    <row r="118" spans="1:1" ht="3" customHeight="1" x14ac:dyDescent="0.2">
      <c r="A118" s="184"/>
    </row>
    <row r="119" spans="1:1" ht="25.5" x14ac:dyDescent="0.2">
      <c r="A119" s="184" t="s">
        <v>652</v>
      </c>
    </row>
    <row r="120" spans="1:1" ht="3" customHeight="1" x14ac:dyDescent="0.2">
      <c r="A120" s="184"/>
    </row>
    <row r="121" spans="1:1" ht="38.25" x14ac:dyDescent="0.2">
      <c r="A121" s="184" t="s">
        <v>3</v>
      </c>
    </row>
    <row r="122" spans="1:1" ht="3" customHeight="1" x14ac:dyDescent="0.2">
      <c r="A122" s="184"/>
    </row>
    <row r="123" spans="1:1" ht="25.5" x14ac:dyDescent="0.2">
      <c r="A123" s="184" t="s">
        <v>476</v>
      </c>
    </row>
    <row r="124" spans="1:1" ht="3" customHeight="1" x14ac:dyDescent="0.2">
      <c r="A124" s="184"/>
    </row>
    <row r="125" spans="1:1" ht="38.25" x14ac:dyDescent="0.2">
      <c r="A125" s="184" t="s">
        <v>653</v>
      </c>
    </row>
    <row r="126" spans="1:1" ht="3" customHeight="1" x14ac:dyDescent="0.2">
      <c r="A126" s="184"/>
    </row>
    <row r="127" spans="1:1" ht="38.25" x14ac:dyDescent="0.2">
      <c r="A127" s="184" t="s">
        <v>477</v>
      </c>
    </row>
    <row r="128" spans="1:1" ht="25.5" x14ac:dyDescent="0.2">
      <c r="A128" s="184" t="s">
        <v>478</v>
      </c>
    </row>
    <row r="129" spans="1:1" ht="3" customHeight="1" x14ac:dyDescent="0.2">
      <c r="A129" s="184"/>
    </row>
    <row r="130" spans="1:1" ht="38.25" x14ac:dyDescent="0.2">
      <c r="A130" s="184" t="s">
        <v>654</v>
      </c>
    </row>
    <row r="131" spans="1:1" ht="3" customHeight="1" x14ac:dyDescent="0.2">
      <c r="A131" s="184"/>
    </row>
    <row r="132" spans="1:1" ht="25.5" x14ac:dyDescent="0.2">
      <c r="A132" s="184" t="s">
        <v>479</v>
      </c>
    </row>
    <row r="133" spans="1:1" ht="3" customHeight="1" x14ac:dyDescent="0.2">
      <c r="A133" s="184"/>
    </row>
    <row r="134" spans="1:1" ht="25.5" x14ac:dyDescent="0.2">
      <c r="A134" s="184" t="s">
        <v>655</v>
      </c>
    </row>
    <row r="135" spans="1:1" ht="3" customHeight="1" x14ac:dyDescent="0.2">
      <c r="A135" s="184"/>
    </row>
    <row r="136" spans="1:1" hidden="1" x14ac:dyDescent="0.2">
      <c r="A136" s="184"/>
    </row>
    <row r="137" spans="1:1" hidden="1" x14ac:dyDescent="0.2"/>
    <row r="138" spans="1:1" hidden="1" x14ac:dyDescent="0.2"/>
    <row r="139" spans="1:1" hidden="1" x14ac:dyDescent="0.2"/>
    <row r="140" spans="1:1" hidden="1" x14ac:dyDescent="0.2"/>
    <row r="141" spans="1:1" hidden="1" x14ac:dyDescent="0.2"/>
    <row r="142" spans="1:1" hidden="1" x14ac:dyDescent="0.2"/>
    <row r="143" spans="1:1" hidden="1" x14ac:dyDescent="0.2"/>
    <row r="144" spans="1:1" hidden="1" x14ac:dyDescent="0.2"/>
    <row r="145" hidden="1" x14ac:dyDescent="0.2"/>
    <row r="146" hidden="1" x14ac:dyDescent="0.2"/>
  </sheetData>
  <sheetProtection password="C79A" sheet="1" objects="1" scenarios="1"/>
  <phoneticPr fontId="0" type="noConversion"/>
  <printOptions horizontalCentered="1"/>
  <pageMargins left="0.35433070866141736" right="0.35433070866141736" top="0.59055118110236227" bottom="0.98425196850393704" header="0.39370078740157483" footer="0.78740157480314965"/>
  <pageSetup paperSize="9" orientation="portrait" r:id="rId1"/>
  <headerFooter alignWithMargins="0">
    <oddFooter>&amp;RStranica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6"/>
  <sheetViews>
    <sheetView showGridLines="0" showRowColHeaders="0" showZeros="0" tabSelected="1" workbookViewId="0">
      <selection sqref="A1:U1"/>
    </sheetView>
  </sheetViews>
  <sheetFormatPr defaultColWidth="0" defaultRowHeight="15" zeroHeight="1" x14ac:dyDescent="0.2"/>
  <cols>
    <col min="1" max="1" width="10.28515625" style="1" customWidth="1"/>
    <col min="2" max="2" width="0.5703125" style="1" customWidth="1"/>
    <col min="3" max="3" width="10.28515625" style="1" customWidth="1"/>
    <col min="4" max="4" width="0.5703125" style="1" customWidth="1"/>
    <col min="5" max="5" width="10.28515625" style="1" customWidth="1"/>
    <col min="6" max="6" width="0.5703125" style="1" customWidth="1"/>
    <col min="7" max="7" width="10.28515625" style="1" customWidth="1"/>
    <col min="8" max="8" width="0.5703125" style="1" customWidth="1"/>
    <col min="9" max="9" width="10.28515625" style="1" customWidth="1"/>
    <col min="10" max="10" width="0.5703125" style="1" customWidth="1"/>
    <col min="11" max="11" width="10.28515625" style="1" customWidth="1"/>
    <col min="12" max="12" width="0.5703125" style="1" customWidth="1"/>
    <col min="13" max="13" width="10.28515625" style="1" customWidth="1"/>
    <col min="14" max="14" width="0.5703125" style="1" customWidth="1"/>
    <col min="15" max="15" width="10.28515625" style="1" customWidth="1"/>
    <col min="16" max="16" width="0.5703125" style="1" customWidth="1"/>
    <col min="17" max="17" width="10.28515625" style="1" customWidth="1"/>
    <col min="18" max="18" width="0.5703125" style="1" customWidth="1"/>
    <col min="19" max="19" width="10.28515625" style="1" customWidth="1"/>
    <col min="20" max="20" width="0.5703125" style="1" customWidth="1"/>
    <col min="21" max="21" width="10.28515625" style="1" customWidth="1"/>
    <col min="22" max="22" width="0.140625" style="1" customWidth="1"/>
    <col min="23" max="16384" width="0" style="1" hidden="1"/>
  </cols>
  <sheetData>
    <row r="1" spans="1:21" ht="20.100000000000001" customHeight="1" x14ac:dyDescent="0.2">
      <c r="A1" s="270" t="s">
        <v>547</v>
      </c>
      <c r="B1" s="270"/>
      <c r="C1" s="270"/>
      <c r="D1" s="270"/>
      <c r="E1" s="270"/>
      <c r="F1" s="270"/>
      <c r="G1" s="270"/>
      <c r="H1" s="270"/>
      <c r="I1" s="270"/>
      <c r="J1" s="270"/>
      <c r="K1" s="270"/>
      <c r="L1" s="270"/>
      <c r="M1" s="270"/>
      <c r="N1" s="270"/>
      <c r="O1" s="270"/>
      <c r="P1" s="271"/>
      <c r="Q1" s="271"/>
      <c r="R1" s="271"/>
      <c r="S1" s="271"/>
      <c r="T1" s="271"/>
      <c r="U1" s="271"/>
    </row>
    <row r="2" spans="1:21" ht="9.9499999999999993" customHeight="1" x14ac:dyDescent="0.2"/>
    <row r="3" spans="1:21" ht="35.1" customHeight="1" x14ac:dyDescent="0.2">
      <c r="A3" s="2" t="s">
        <v>658</v>
      </c>
      <c r="I3" s="3" t="s">
        <v>659</v>
      </c>
      <c r="J3" s="4"/>
      <c r="K3" s="241">
        <f>SUM(Skriveni!F2:F342)+SUM(Skriveni!H3:H356)</f>
        <v>1714279693.8631001</v>
      </c>
      <c r="L3" s="242"/>
      <c r="M3" s="242"/>
      <c r="N3" s="242"/>
      <c r="O3" s="242"/>
      <c r="Q3" s="235" t="s">
        <v>548</v>
      </c>
      <c r="R3" s="236"/>
      <c r="S3" s="236"/>
      <c r="T3" s="236"/>
      <c r="U3" s="237"/>
    </row>
    <row r="4" spans="1:21" ht="10.5" customHeight="1" x14ac:dyDescent="0.2">
      <c r="A4" s="5"/>
      <c r="B4" s="5"/>
    </row>
    <row r="5" spans="1:21" ht="18" customHeight="1" x14ac:dyDescent="0.2">
      <c r="B5" s="6"/>
      <c r="E5" s="7" t="s">
        <v>660</v>
      </c>
      <c r="G5" s="203" t="str">
        <f>Tablica_A!G5</f>
        <v>DA</v>
      </c>
      <c r="H5" s="6"/>
      <c r="I5" s="6"/>
      <c r="J5" s="8"/>
      <c r="K5" s="8"/>
      <c r="L5" s="8"/>
      <c r="M5" s="8"/>
      <c r="N5" s="8"/>
      <c r="O5" s="8"/>
      <c r="Q5" s="7" t="s">
        <v>661</v>
      </c>
      <c r="S5" s="246" t="str">
        <f>Tablica_A!S5</f>
        <v>03454088</v>
      </c>
      <c r="T5" s="246"/>
      <c r="U5" s="246"/>
    </row>
    <row r="6" spans="1:21" ht="18" customHeight="1" x14ac:dyDescent="0.2">
      <c r="E6" s="9" t="s">
        <v>662</v>
      </c>
      <c r="G6" s="202" t="str">
        <f>Tablica_A!G7</f>
        <v>2006-12</v>
      </c>
      <c r="H6" s="6"/>
      <c r="I6" s="6"/>
      <c r="J6" s="8"/>
      <c r="K6" s="8"/>
      <c r="L6" s="8"/>
      <c r="M6" s="8"/>
      <c r="N6" s="8"/>
      <c r="O6" s="8"/>
      <c r="Q6" s="7" t="s">
        <v>663</v>
      </c>
      <c r="S6" s="246" t="str">
        <f>Tablica_A!S7</f>
        <v>010006549</v>
      </c>
      <c r="T6" s="246"/>
      <c r="U6" s="246"/>
    </row>
    <row r="7" spans="1:21" ht="18" customHeight="1" x14ac:dyDescent="0.2">
      <c r="B7" s="9"/>
      <c r="C7" s="9" t="s">
        <v>664</v>
      </c>
      <c r="D7" s="9"/>
      <c r="E7" s="259" t="str">
        <f>Tablica_A!E9</f>
        <v>PODRAVKA prehrambena industrija  d.d., Koprivnica</v>
      </c>
      <c r="F7" s="260"/>
      <c r="G7" s="260"/>
      <c r="H7" s="260"/>
      <c r="I7" s="260"/>
      <c r="J7" s="260"/>
      <c r="K7" s="260"/>
      <c r="L7" s="260"/>
      <c r="M7" s="260"/>
      <c r="N7" s="260"/>
      <c r="O7" s="260"/>
      <c r="P7" s="260"/>
      <c r="Q7" s="260"/>
      <c r="R7" s="260"/>
      <c r="S7" s="260"/>
      <c r="T7" s="260"/>
      <c r="U7" s="260"/>
    </row>
    <row r="8" spans="1:21" ht="15" customHeight="1" x14ac:dyDescent="0.2">
      <c r="A8" s="262" t="s">
        <v>665</v>
      </c>
      <c r="B8" s="263"/>
      <c r="C8" s="263"/>
      <c r="D8" s="263"/>
      <c r="E8" s="263"/>
      <c r="F8" s="10"/>
      <c r="G8" s="259" t="str">
        <f>Tablica_A!G11 &amp; " " &amp; Tablica_A!I11 &amp; " " &amp; Tablica_A!O11</f>
        <v>48000 KOPRIVNICA ANTE STARČEVIĆA 32</v>
      </c>
      <c r="H8" s="264"/>
      <c r="I8" s="264"/>
      <c r="J8" s="264"/>
      <c r="K8" s="264"/>
      <c r="L8" s="264"/>
      <c r="M8" s="264"/>
      <c r="N8" s="264"/>
      <c r="O8" s="264"/>
      <c r="P8" s="264"/>
      <c r="Q8" s="264"/>
      <c r="R8" s="264"/>
      <c r="S8" s="264"/>
      <c r="T8" s="264"/>
      <c r="U8" s="264"/>
    </row>
    <row r="9" spans="1:21" x14ac:dyDescent="0.2">
      <c r="A9" s="11"/>
      <c r="B9" s="12"/>
      <c r="C9" s="11"/>
      <c r="D9" s="13"/>
      <c r="E9" s="9" t="s">
        <v>672</v>
      </c>
      <c r="F9" s="11"/>
      <c r="G9" s="259" t="str">
        <f>Tablica_A!G13</f>
        <v>048651553</v>
      </c>
      <c r="H9" s="259"/>
      <c r="I9" s="259"/>
      <c r="O9" s="7" t="s">
        <v>673</v>
      </c>
      <c r="P9" s="14"/>
      <c r="Q9" s="272" t="str">
        <f>Tablica_A!Q13</f>
        <v>048651805</v>
      </c>
      <c r="R9" s="246"/>
      <c r="S9" s="246"/>
      <c r="T9" s="246"/>
      <c r="U9" s="246"/>
    </row>
    <row r="10" spans="1:21" x14ac:dyDescent="0.2">
      <c r="A10" s="11"/>
      <c r="B10" s="9"/>
      <c r="C10" s="9"/>
      <c r="D10" s="9"/>
      <c r="E10" s="9" t="s">
        <v>674</v>
      </c>
      <c r="F10" s="12"/>
      <c r="G10" s="261" t="str">
        <f>Tablica_A!G15</f>
        <v>www.podravka.com</v>
      </c>
      <c r="H10" s="260"/>
      <c r="I10" s="260"/>
      <c r="J10" s="260"/>
      <c r="K10" s="260"/>
      <c r="L10" s="260"/>
      <c r="M10" s="260"/>
      <c r="N10" s="260"/>
      <c r="O10" s="15"/>
      <c r="P10" s="16"/>
      <c r="Q10" s="17"/>
      <c r="S10" s="7" t="s">
        <v>675</v>
      </c>
      <c r="U10" s="18">
        <f>Tablica_A!U15</f>
        <v>34243</v>
      </c>
    </row>
    <row r="11" spans="1:21" x14ac:dyDescent="0.2">
      <c r="A11" s="11"/>
      <c r="B11" s="9"/>
      <c r="C11" s="9"/>
      <c r="D11" s="9"/>
      <c r="E11" s="9" t="s">
        <v>676</v>
      </c>
      <c r="F11" s="12"/>
      <c r="G11" s="261" t="str">
        <f>Tablica_A!G17</f>
        <v>marija.kuser@podravka.hr</v>
      </c>
      <c r="H11" s="260"/>
      <c r="I11" s="260"/>
      <c r="J11" s="260"/>
      <c r="K11" s="260"/>
      <c r="L11" s="260"/>
      <c r="M11" s="260"/>
      <c r="N11" s="260"/>
      <c r="O11" s="15"/>
      <c r="P11" s="16"/>
      <c r="Q11" s="17"/>
      <c r="S11" s="7" t="s">
        <v>677</v>
      </c>
      <c r="U11" s="205">
        <f>Tablica_A!U17</f>
        <v>22</v>
      </c>
    </row>
    <row r="12" spans="1:21" x14ac:dyDescent="0.2">
      <c r="A12" s="245" t="s">
        <v>678</v>
      </c>
      <c r="B12" s="245"/>
      <c r="C12" s="245"/>
      <c r="D12" s="245"/>
      <c r="E12" s="245"/>
      <c r="F12" s="12"/>
      <c r="G12" s="206">
        <f>Tablica_A!G19</f>
        <v>20</v>
      </c>
      <c r="H12" s="6"/>
      <c r="I12" s="6"/>
      <c r="N12" s="6"/>
      <c r="P12" s="6"/>
      <c r="Q12" s="6"/>
      <c r="S12" s="9" t="s">
        <v>679</v>
      </c>
      <c r="T12" s="6"/>
      <c r="U12" s="205">
        <f>Tablica_A!U19</f>
        <v>6989</v>
      </c>
    </row>
    <row r="13" spans="1:21" x14ac:dyDescent="0.2">
      <c r="A13" s="19"/>
      <c r="B13" s="12"/>
      <c r="C13" s="9" t="s">
        <v>680</v>
      </c>
      <c r="D13" s="12"/>
      <c r="E13" s="204" t="str">
        <f>Tablica_A!E21</f>
        <v>00015</v>
      </c>
      <c r="K13" s="7" t="s">
        <v>681</v>
      </c>
      <c r="M13" s="261" t="str">
        <f>Tablica_A!M21</f>
        <v>PROIZVODNJA HRANE I PIĆA I FARMACEUTSKIH I KOZMETIČKIH PROIZVODA</v>
      </c>
      <c r="N13" s="260"/>
      <c r="O13" s="260"/>
      <c r="P13" s="260"/>
      <c r="Q13" s="260"/>
      <c r="R13" s="260"/>
      <c r="S13" s="260"/>
      <c r="T13" s="260"/>
      <c r="U13" s="260"/>
    </row>
    <row r="14" spans="1:21" x14ac:dyDescent="0.2">
      <c r="A14" s="7" t="s">
        <v>682</v>
      </c>
      <c r="C14" s="261" t="str">
        <f>Tablica_A!C23</f>
        <v>2340009-1100098526</v>
      </c>
      <c r="D14" s="259"/>
      <c r="E14" s="259"/>
      <c r="F14" s="11"/>
      <c r="G14" s="243" t="s">
        <v>683</v>
      </c>
      <c r="H14" s="244"/>
      <c r="I14" s="244"/>
      <c r="J14" s="244"/>
      <c r="K14" s="244"/>
      <c r="M14" s="261" t="str">
        <f>Tablica_A!M23</f>
        <v>PRIVREDNA BANKA ZAGREB</v>
      </c>
      <c r="N14" s="260"/>
      <c r="O14" s="260"/>
      <c r="P14" s="260"/>
      <c r="Q14" s="260"/>
      <c r="R14" s="260"/>
      <c r="S14" s="260"/>
      <c r="T14" s="260"/>
      <c r="U14" s="260"/>
    </row>
    <row r="15" spans="1:21" ht="48.75" customHeight="1" x14ac:dyDescent="0.2">
      <c r="A15" s="20" t="s">
        <v>684</v>
      </c>
      <c r="B15" s="21"/>
      <c r="C15" s="238" t="str">
        <f>Tablica_A!C29 &amp; " " &amp; Tablica_A!C31 &amp; " " &amp; Tablica_A!C33 &amp;" " &amp; Tablica_A!C35 &amp;" " &amp; Tablica_A!C37 &amp;" " &amp; Tablica_A!C39 &amp;" " &amp; Tablica_A!C41 &amp;" " &amp; Tablica_A!C43 &amp;" " &amp; Tablica_A!C45 &amp;" " &amp; Tablica_A!C47 &amp;" " &amp; Tablica_A!C49 &amp; " " &amp; Tablica_A!C51</f>
        <v xml:space="preserve">DARKO MARINAC DRAGAN HABDIJA MIROSLAV VITKOVIĆ SAŠA ROMAC ZDRAVKO ŠESTAK GORAN MARKULIN      </v>
      </c>
      <c r="D15" s="239"/>
      <c r="E15" s="239"/>
      <c r="F15" s="239"/>
      <c r="G15" s="239"/>
      <c r="H15" s="239"/>
      <c r="I15" s="239"/>
      <c r="J15" s="239"/>
      <c r="K15" s="239"/>
      <c r="L15" s="239"/>
      <c r="M15" s="239"/>
      <c r="N15" s="239"/>
      <c r="O15" s="239"/>
      <c r="P15" s="239"/>
      <c r="Q15" s="239"/>
      <c r="R15" s="239"/>
      <c r="S15" s="239"/>
      <c r="T15" s="239"/>
      <c r="U15" s="240"/>
    </row>
    <row r="16" spans="1:21" ht="63.75" customHeight="1" x14ac:dyDescent="0.2">
      <c r="A16" s="20" t="s">
        <v>685</v>
      </c>
      <c r="B16" s="21"/>
      <c r="C16" s="238" t="str">
        <f>Tablica_A!C54 &amp; " " &amp; Tablica_A!C56 &amp; " " &amp; Tablica_A!C58 &amp;" " &amp; Tablica_A!C60 &amp;" " &amp; Tablica_A!C62 &amp;" " &amp; Tablica_A!C64 &amp;" " &amp; Tablica_A!C66 &amp;" " &amp; Tablica_A!C68 &amp;" " &amp; Tablica_A!C70 &amp;" " &amp; Tablica_A!C72 &amp;" " &amp; Tablica_A!C74 &amp;" " &amp; Tablica_A!C76 &amp;" " &amp; Tablica_A!C78 &amp;" " &amp; Tablica_A!C80 &amp;" " &amp; Tablica_A!C82 &amp;" " &amp; Tablica_A!C84</f>
        <v xml:space="preserve">MLADEN VEDRIŠ DRAŽEN SAČER DAMIR FELAK DUBRAVKO ŠTIMAC JOSIP PAVLOVIĆ MARKO EĆIMOVIĆ BORIS HMELINA FRANJO MALETIĆ MILAN ARTUKOVIĆ GORAN GAZIVODA KSENIJA HORVAT     </v>
      </c>
      <c r="D16" s="239"/>
      <c r="E16" s="239"/>
      <c r="F16" s="239"/>
      <c r="G16" s="239"/>
      <c r="H16" s="239"/>
      <c r="I16" s="239"/>
      <c r="J16" s="239"/>
      <c r="K16" s="239"/>
      <c r="L16" s="239"/>
      <c r="M16" s="239"/>
      <c r="N16" s="239"/>
      <c r="O16" s="239"/>
      <c r="P16" s="239"/>
      <c r="Q16" s="239"/>
      <c r="R16" s="239"/>
      <c r="S16" s="239"/>
      <c r="T16" s="239"/>
      <c r="U16" s="240"/>
    </row>
    <row r="17" spans="1:21" ht="48.75" customHeight="1" x14ac:dyDescent="0.2">
      <c r="A17" s="20" t="s">
        <v>686</v>
      </c>
      <c r="B17" s="21"/>
      <c r="C17" s="238" t="str">
        <f>Tablica_A!C95 &amp; " " &amp; Tablica_A!C97 &amp; " " &amp; Tablica_A!C99 &amp;" " &amp; Tablica_A!C101 &amp;" " &amp; Tablica_A!C103 &amp;" " &amp; Tablica_A!C105 &amp;" " &amp; Tablica_A!C107 &amp;" " &amp; Tablica_A!C109 &amp;" " &amp; Tablica_A!C111 &amp;" " &amp; Tablica_A!C113</f>
        <v>FIMA GRUPA D.D. HRVATSKI FOND ZA PRIVATIZACIJU/HZMO HRVATSKI FOND ZA PRIVATIZACIJU ZA BA D.D./ ZBIRNI RN. ZA BANK AUSTRIA CREDITANSTALDT PBZ D.D./KAPITALNI FOND ZATVORENI INV. FOND SG-SPLITSKA BANKA D.D./ALLIANZ OBV. MIR. FOND HYPO AA BANK D.D./PBZ CROATIA OSIGURANJE OBV. MIR. FOND SG-SPLITSKA BANKA/RAIFFEISEN MIR. DRUŠTVO OBV. MIR. FOND PBZ D.D./CN LTD RAIFFEISENBANK AUSTRIA D.D. ZG/RBA</v>
      </c>
      <c r="D17" s="239"/>
      <c r="E17" s="239"/>
      <c r="F17" s="239"/>
      <c r="G17" s="239"/>
      <c r="H17" s="239"/>
      <c r="I17" s="239"/>
      <c r="J17" s="239"/>
      <c r="K17" s="239"/>
      <c r="L17" s="239"/>
      <c r="M17" s="239"/>
      <c r="N17" s="239"/>
      <c r="O17" s="239"/>
      <c r="P17" s="239"/>
      <c r="Q17" s="239"/>
      <c r="R17" s="239"/>
      <c r="S17" s="239"/>
      <c r="T17" s="239"/>
      <c r="U17" s="240"/>
    </row>
    <row r="18" spans="1:21" ht="14.1" customHeight="1" x14ac:dyDescent="0.2">
      <c r="A18" s="247" t="s">
        <v>687</v>
      </c>
      <c r="B18" s="248"/>
      <c r="C18" s="248"/>
      <c r="E18" s="24" t="s">
        <v>688</v>
      </c>
      <c r="F18" s="25"/>
      <c r="G18" s="24" t="s">
        <v>689</v>
      </c>
      <c r="H18" s="25"/>
      <c r="I18" s="24" t="s">
        <v>690</v>
      </c>
      <c r="J18" s="25"/>
      <c r="K18" s="24" t="s">
        <v>691</v>
      </c>
      <c r="L18" s="26"/>
      <c r="M18" s="24" t="s">
        <v>692</v>
      </c>
      <c r="N18" s="25"/>
      <c r="O18" s="24" t="s">
        <v>693</v>
      </c>
      <c r="P18" s="25"/>
      <c r="Q18" s="24" t="s">
        <v>694</v>
      </c>
      <c r="R18" s="25"/>
      <c r="S18" s="24" t="s">
        <v>695</v>
      </c>
      <c r="T18" s="26"/>
      <c r="U18" s="27" t="s">
        <v>696</v>
      </c>
    </row>
    <row r="19" spans="1:21" ht="14.1" customHeight="1" x14ac:dyDescent="0.2">
      <c r="A19" s="233" t="s">
        <v>697</v>
      </c>
      <c r="B19" s="14"/>
      <c r="C19" s="7" t="s">
        <v>698</v>
      </c>
      <c r="D19" s="28"/>
      <c r="E19" s="207">
        <f>Tablica_A!K121</f>
        <v>5420003</v>
      </c>
      <c r="F19" s="29"/>
      <c r="G19" s="207">
        <f>Tablica_A!K123</f>
        <v>0</v>
      </c>
      <c r="H19" s="29"/>
      <c r="I19" s="207">
        <f>Tablica_A!K125</f>
        <v>0</v>
      </c>
      <c r="J19" s="30"/>
      <c r="K19" s="207">
        <f>Tablica_A!K127</f>
        <v>0</v>
      </c>
      <c r="L19" s="29"/>
      <c r="M19" s="207">
        <f>Tablica_A!K129</f>
        <v>0</v>
      </c>
      <c r="N19" s="29"/>
      <c r="O19" s="207">
        <f>Tablica_A!K131</f>
        <v>0</v>
      </c>
      <c r="P19" s="29"/>
      <c r="Q19" s="207">
        <f>Tablica_A!K133</f>
        <v>0</v>
      </c>
      <c r="R19" s="30"/>
      <c r="S19" s="207">
        <f>Tablica_A!K135</f>
        <v>0</v>
      </c>
      <c r="T19" s="30"/>
      <c r="U19" s="208">
        <f>Tablica_A!K137</f>
        <v>0</v>
      </c>
    </row>
    <row r="20" spans="1:21" ht="14.1" customHeight="1" x14ac:dyDescent="0.2">
      <c r="A20" s="234"/>
      <c r="B20" s="14"/>
      <c r="C20" s="7" t="s">
        <v>699</v>
      </c>
      <c r="D20" s="28"/>
      <c r="E20" s="31" t="str">
        <f>Tablica_A!C121</f>
        <v>A</v>
      </c>
      <c r="F20" s="32"/>
      <c r="G20" s="31">
        <f>Tablica_A!C123</f>
        <v>0</v>
      </c>
      <c r="H20" s="32"/>
      <c r="I20" s="31">
        <f>Tablica_A!C125</f>
        <v>0</v>
      </c>
      <c r="J20" s="33"/>
      <c r="K20" s="31">
        <f>Tablica_A!C127</f>
        <v>0</v>
      </c>
      <c r="L20" s="32"/>
      <c r="M20" s="31">
        <f>Tablica_A!C129</f>
        <v>0</v>
      </c>
      <c r="N20" s="32"/>
      <c r="O20" s="31">
        <f>Tablica_A!C131</f>
        <v>0</v>
      </c>
      <c r="P20" s="32"/>
      <c r="Q20" s="31">
        <f>Tablica_A!C133</f>
        <v>0</v>
      </c>
      <c r="R20" s="33"/>
      <c r="S20" s="31">
        <f>Tablica_A!C135</f>
        <v>0</v>
      </c>
      <c r="T20" s="33"/>
      <c r="U20" s="34">
        <f>Tablica_A!C137</f>
        <v>0</v>
      </c>
    </row>
    <row r="21" spans="1:21" ht="14.1" customHeight="1" x14ac:dyDescent="0.2">
      <c r="A21" s="233" t="s">
        <v>700</v>
      </c>
      <c r="B21" s="14"/>
      <c r="C21" s="7" t="s">
        <v>698</v>
      </c>
      <c r="D21" s="28"/>
      <c r="E21" s="207">
        <f>Tablica_A!U121</f>
        <v>0</v>
      </c>
      <c r="F21" s="29"/>
      <c r="G21" s="207">
        <f>Tablica_A!U123</f>
        <v>0</v>
      </c>
      <c r="H21" s="29"/>
      <c r="I21" s="207">
        <f>Tablica_A!U125</f>
        <v>0</v>
      </c>
      <c r="J21" s="30"/>
      <c r="K21" s="207">
        <f>Tablica_A!U127</f>
        <v>0</v>
      </c>
      <c r="L21" s="29"/>
      <c r="M21" s="207">
        <f>Tablica_A!U129</f>
        <v>0</v>
      </c>
      <c r="N21" s="29"/>
      <c r="O21" s="207">
        <f>Tablica_A!U131</f>
        <v>0</v>
      </c>
      <c r="P21" s="29"/>
      <c r="Q21" s="207">
        <f>Tablica_A!U133</f>
        <v>0</v>
      </c>
      <c r="R21" s="30"/>
      <c r="S21" s="207">
        <f>Tablica_A!U135</f>
        <v>0</v>
      </c>
      <c r="T21" s="30"/>
      <c r="U21" s="208">
        <f>Tablica_A!U137</f>
        <v>0</v>
      </c>
    </row>
    <row r="22" spans="1:21" ht="14.1" customHeight="1" x14ac:dyDescent="0.2">
      <c r="A22" s="234"/>
      <c r="B22" s="14"/>
      <c r="C22" s="7" t="s">
        <v>699</v>
      </c>
      <c r="D22" s="35"/>
      <c r="E22" s="31">
        <f>Tablica_A!M121</f>
        <v>0</v>
      </c>
      <c r="F22" s="32"/>
      <c r="G22" s="31">
        <f>Tablica_A!M123</f>
        <v>0</v>
      </c>
      <c r="H22" s="32"/>
      <c r="I22" s="31">
        <f>Tablica_A!M125</f>
        <v>0</v>
      </c>
      <c r="J22" s="33"/>
      <c r="K22" s="31">
        <f>Tablica_A!M127</f>
        <v>0</v>
      </c>
      <c r="L22" s="32"/>
      <c r="M22" s="31">
        <f>Tablica_A!M129</f>
        <v>0</v>
      </c>
      <c r="N22" s="32"/>
      <c r="O22" s="31">
        <f>Tablica_A!M131</f>
        <v>0</v>
      </c>
      <c r="P22" s="32"/>
      <c r="Q22" s="31">
        <f>Tablica_A!M133</f>
        <v>0</v>
      </c>
      <c r="R22" s="33"/>
      <c r="S22" s="31">
        <f>Tablica_A!M135</f>
        <v>0</v>
      </c>
      <c r="T22" s="33"/>
      <c r="U22" s="34">
        <f>Tablica_A!M137</f>
        <v>0</v>
      </c>
    </row>
    <row r="23" spans="1:21" x14ac:dyDescent="0.2">
      <c r="A23" s="36" t="s">
        <v>445</v>
      </c>
      <c r="B23" s="14"/>
      <c r="C23" s="259" t="str">
        <f>Tablica_A!O139</f>
        <v>HRPODRRA0004</v>
      </c>
      <c r="D23" s="259"/>
      <c r="E23" s="259"/>
      <c r="F23" s="23"/>
      <c r="G23" s="23"/>
      <c r="I23" s="36" t="s">
        <v>444</v>
      </c>
      <c r="J23" s="14"/>
      <c r="K23" s="261">
        <f>Tablica_A!O141</f>
        <v>0</v>
      </c>
      <c r="L23" s="259"/>
      <c r="M23" s="259"/>
      <c r="O23" s="278" t="s">
        <v>701</v>
      </c>
      <c r="P23" s="278"/>
      <c r="Q23" s="278"/>
      <c r="R23" s="35"/>
      <c r="S23" s="279">
        <f>Tablica_A!G115</f>
        <v>1626000900</v>
      </c>
      <c r="T23" s="279"/>
      <c r="U23" s="279"/>
    </row>
    <row r="24" spans="1:21" ht="38.25" customHeight="1" x14ac:dyDescent="0.2">
      <c r="A24" s="253" t="s">
        <v>702</v>
      </c>
      <c r="B24" s="254"/>
      <c r="C24" s="254"/>
      <c r="D24" s="37"/>
      <c r="E24" s="251" t="str">
        <f>Tablica_A!E146 &amp; " " &amp; Tablica_A!E148 &amp; " " &amp; Tablica_A!E150 &amp; " " &amp; Tablica_A!E152 &amp; " " &amp; Tablica_A!E154 &amp; " " &amp; Tablica_A!E156</f>
        <v>BELUPO D.D. DANICA D.O.O. PONI TRGOVINA D.O.O. PODRAVKA POLSKA SO Z.O.O. PODRAVKA LAGRIS A.S. PODRAVKA SARAJEVO D.O.O.</v>
      </c>
      <c r="F24" s="251"/>
      <c r="G24" s="251"/>
      <c r="H24" s="251"/>
      <c r="I24" s="251"/>
      <c r="J24" s="251"/>
      <c r="K24" s="251"/>
      <c r="L24" s="251"/>
      <c r="M24" s="251"/>
      <c r="N24" s="251"/>
      <c r="O24" s="251"/>
      <c r="P24" s="251"/>
      <c r="Q24" s="251"/>
      <c r="R24" s="251"/>
      <c r="S24" s="251"/>
      <c r="T24" s="251"/>
      <c r="U24" s="251"/>
    </row>
    <row r="25" spans="1:21" ht="15" customHeight="1" x14ac:dyDescent="0.2">
      <c r="A25" s="265" t="s">
        <v>703</v>
      </c>
      <c r="B25" s="265"/>
      <c r="C25" s="265"/>
      <c r="E25" s="266" t="str">
        <f>Tablica_A!K158 &amp; " " &amp; Tablica_A!K160 &amp; " " &amp; Tablica_A!O160</f>
        <v>PRICEWATERHOUSECOOPERS ZAGREB ALEXANDERA VON HUMBOLDTA</v>
      </c>
      <c r="F25" s="266"/>
      <c r="G25" s="266"/>
      <c r="H25" s="266"/>
      <c r="I25" s="266"/>
      <c r="J25" s="266"/>
      <c r="K25" s="266"/>
      <c r="L25" s="266"/>
      <c r="M25" s="266"/>
      <c r="N25" s="266"/>
      <c r="O25" s="266"/>
      <c r="P25" s="266"/>
      <c r="Q25" s="266"/>
      <c r="R25" s="266"/>
      <c r="S25" s="266"/>
      <c r="T25" s="266"/>
      <c r="U25" s="266"/>
    </row>
    <row r="26" spans="1:21" ht="38.25" customHeight="1" x14ac:dyDescent="0.2">
      <c r="A26" s="253" t="s">
        <v>704</v>
      </c>
      <c r="B26" s="254"/>
      <c r="C26" s="254"/>
      <c r="D26" s="37"/>
      <c r="E26" s="251" t="str">
        <f>Tablica_A!C165 &amp; " " &amp; Tablica_A!C167 &amp; " " &amp; Tablica_A!C169 &amp; " " &amp; Tablica_A!C171 &amp; " " &amp; Tablica_A!C173</f>
        <v xml:space="preserve">ZAGREBAČKA BURZA D.D.    </v>
      </c>
      <c r="F26" s="251"/>
      <c r="G26" s="251"/>
      <c r="H26" s="251"/>
      <c r="I26" s="251"/>
      <c r="J26" s="251"/>
      <c r="K26" s="251"/>
      <c r="L26" s="251"/>
      <c r="M26" s="251"/>
      <c r="N26" s="251"/>
      <c r="O26" s="251"/>
      <c r="P26" s="251"/>
      <c r="Q26" s="251"/>
      <c r="R26" s="251"/>
      <c r="S26" s="251"/>
      <c r="T26" s="251"/>
      <c r="U26" s="251"/>
    </row>
    <row r="27" spans="1:21" ht="15" customHeight="1" x14ac:dyDescent="0.2">
      <c r="A27" s="243" t="s">
        <v>705</v>
      </c>
      <c r="B27" s="249"/>
      <c r="C27" s="249"/>
      <c r="E27" s="38" t="s">
        <v>706</v>
      </c>
      <c r="G27" s="211">
        <f>Tablica_A!G183</f>
        <v>375.01</v>
      </c>
      <c r="H27" s="39"/>
      <c r="I27" s="211">
        <f>Tablica_A!G185</f>
        <v>421.1</v>
      </c>
      <c r="J27" s="39"/>
      <c r="K27" s="211">
        <f>Tablica_A!O183</f>
        <v>0</v>
      </c>
      <c r="L27" s="39"/>
      <c r="M27" s="211">
        <f>Tablica_A!O185</f>
        <v>0</v>
      </c>
      <c r="O27" s="252" t="s">
        <v>707</v>
      </c>
      <c r="P27" s="252"/>
      <c r="Q27" s="252"/>
      <c r="R27" s="252"/>
      <c r="S27" s="252"/>
      <c r="T27" s="252"/>
      <c r="U27" s="252"/>
    </row>
    <row r="28" spans="1:21" ht="15" customHeight="1" x14ac:dyDescent="0.2">
      <c r="A28" s="40"/>
      <c r="B28" s="40"/>
      <c r="E28" s="41" t="s">
        <v>708</v>
      </c>
      <c r="F28" s="40"/>
      <c r="G28" s="211">
        <f>Tablica_A!K183</f>
        <v>460</v>
      </c>
      <c r="H28" s="39"/>
      <c r="I28" s="211">
        <f>Tablica_A!K185</f>
        <v>495</v>
      </c>
      <c r="J28" s="39"/>
      <c r="K28" s="211">
        <f>Tablica_A!S183</f>
        <v>0</v>
      </c>
      <c r="L28" s="39"/>
      <c r="M28" s="211">
        <f>Tablica_A!S185</f>
        <v>0</v>
      </c>
      <c r="N28" s="42"/>
      <c r="O28" s="252"/>
      <c r="P28" s="252"/>
      <c r="Q28" s="252"/>
      <c r="R28" s="252"/>
      <c r="S28" s="252"/>
      <c r="T28" s="252"/>
      <c r="U28" s="252"/>
    </row>
    <row r="29" spans="1:21" ht="15" customHeight="1" x14ac:dyDescent="0.2">
      <c r="A29" s="243" t="s">
        <v>709</v>
      </c>
      <c r="B29" s="249"/>
      <c r="C29" s="249"/>
      <c r="E29" s="211">
        <f>Tablica_A!G191</f>
        <v>-4.1900000000000004</v>
      </c>
      <c r="F29" s="43"/>
      <c r="G29" s="211">
        <f>Tablica_A!K191</f>
        <v>11.74</v>
      </c>
      <c r="H29" s="39"/>
      <c r="I29" s="211">
        <f>Tablica_A!O191</f>
        <v>-7.26</v>
      </c>
      <c r="J29" s="39"/>
      <c r="K29" s="211">
        <f>Tablica_A!S191</f>
        <v>11.24</v>
      </c>
      <c r="L29" s="39"/>
      <c r="M29" s="274" t="s">
        <v>710</v>
      </c>
      <c r="N29" s="275"/>
      <c r="O29" s="275"/>
      <c r="P29" s="275"/>
      <c r="Q29" s="275"/>
      <c r="R29" s="275"/>
      <c r="S29" s="275"/>
      <c r="T29" s="275"/>
      <c r="U29" s="275"/>
    </row>
    <row r="30" spans="1:21" ht="24.95" customHeight="1" x14ac:dyDescent="0.2">
      <c r="A30" s="243" t="s">
        <v>711</v>
      </c>
      <c r="B30" s="249"/>
      <c r="C30" s="249"/>
      <c r="D30" s="40"/>
      <c r="E30" s="211">
        <f>Tablica_A!K198</f>
        <v>1.67</v>
      </c>
      <c r="F30" s="43"/>
      <c r="G30" s="211">
        <f>Tablica_A!O198</f>
        <v>1.67</v>
      </c>
      <c r="H30" s="39"/>
      <c r="I30" s="211">
        <f>Tablica_A!S198</f>
        <v>0</v>
      </c>
      <c r="J30" s="39"/>
      <c r="K30" s="211">
        <f>Tablica_A!K200</f>
        <v>0</v>
      </c>
      <c r="L30" s="39"/>
      <c r="M30" s="211">
        <f>Tablica_A!O200</f>
        <v>0</v>
      </c>
      <c r="N30" s="44"/>
      <c r="O30" s="211">
        <f>Tablica_A!S200</f>
        <v>10.71</v>
      </c>
      <c r="Q30" s="276" t="s">
        <v>712</v>
      </c>
      <c r="R30" s="276"/>
      <c r="S30" s="276"/>
      <c r="T30" s="276"/>
      <c r="U30" s="276"/>
    </row>
    <row r="31" spans="1:21" s="35" customFormat="1" x14ac:dyDescent="0.2">
      <c r="A31" s="243" t="s">
        <v>713</v>
      </c>
      <c r="B31" s="249"/>
      <c r="C31" s="249"/>
      <c r="D31" s="36"/>
      <c r="E31" s="250">
        <f>Tablica_A!S193</f>
        <v>2547456</v>
      </c>
      <c r="F31" s="250"/>
      <c r="G31" s="250"/>
      <c r="H31" s="1"/>
      <c r="I31" s="1"/>
      <c r="J31" s="1"/>
      <c r="K31" s="1"/>
      <c r="L31" s="1"/>
      <c r="M31" s="1"/>
      <c r="N31" s="1"/>
      <c r="O31" s="1"/>
      <c r="P31" s="1"/>
      <c r="Q31" s="1"/>
      <c r="R31" s="1"/>
      <c r="S31" s="1"/>
      <c r="T31" s="1"/>
      <c r="U31" s="1"/>
    </row>
    <row r="32" spans="1:21" s="35" customFormat="1" ht="15" customHeight="1" x14ac:dyDescent="0.2">
      <c r="A32" s="16" t="s">
        <v>714</v>
      </c>
      <c r="B32" s="36"/>
      <c r="C32" s="36"/>
      <c r="D32" s="36"/>
      <c r="E32" s="36"/>
      <c r="G32" s="45" t="s">
        <v>715</v>
      </c>
      <c r="H32" s="46"/>
      <c r="I32" s="209">
        <f>Fintab!G23</f>
        <v>3412827</v>
      </c>
      <c r="L32" s="46"/>
      <c r="P32" s="46"/>
      <c r="Q32" s="46"/>
      <c r="S32" s="47"/>
      <c r="T32" s="36"/>
      <c r="U32" s="36" t="s">
        <v>716</v>
      </c>
    </row>
    <row r="33" spans="1:21" s="35" customFormat="1" ht="15" customHeight="1" x14ac:dyDescent="0.2">
      <c r="A33" s="48"/>
      <c r="B33" s="22"/>
      <c r="C33" s="22"/>
      <c r="D33" s="22"/>
      <c r="G33" s="45" t="s">
        <v>717</v>
      </c>
      <c r="I33" s="210">
        <f>Fintab!I23</f>
        <v>3700505</v>
      </c>
      <c r="S33" s="45" t="s">
        <v>718</v>
      </c>
      <c r="U33" s="209">
        <f>Fintab!G76</f>
        <v>62626</v>
      </c>
    </row>
    <row r="34" spans="1:21" s="35" customFormat="1" ht="15" customHeight="1" x14ac:dyDescent="0.2">
      <c r="A34" s="28"/>
      <c r="B34" s="22"/>
      <c r="C34" s="22"/>
      <c r="D34" s="22"/>
      <c r="E34" s="22"/>
      <c r="F34" s="22"/>
      <c r="G34" s="22"/>
      <c r="H34" s="22"/>
      <c r="I34" s="22"/>
      <c r="J34" s="22"/>
      <c r="K34" s="22"/>
      <c r="L34" s="22"/>
      <c r="M34" s="22"/>
      <c r="O34" s="22"/>
      <c r="P34" s="22"/>
      <c r="S34" s="45" t="s">
        <v>719</v>
      </c>
      <c r="T34" s="22"/>
      <c r="U34" s="209">
        <f>Fintab!H76</f>
        <v>-22334</v>
      </c>
    </row>
    <row r="35" spans="1:21" s="35" customFormat="1" ht="15" customHeight="1" x14ac:dyDescent="0.2">
      <c r="A35" s="28" t="s">
        <v>344</v>
      </c>
      <c r="B35" s="22"/>
      <c r="C35" s="22"/>
      <c r="D35" s="22"/>
      <c r="E35" s="47"/>
      <c r="F35" s="36"/>
      <c r="J35" s="22"/>
      <c r="K35" s="22"/>
      <c r="L35" s="22"/>
      <c r="M35" s="22"/>
      <c r="O35" s="22"/>
      <c r="P35" s="22"/>
      <c r="S35" s="45" t="s">
        <v>724</v>
      </c>
      <c r="U35" s="209">
        <f>Fintab!I76</f>
        <v>60361</v>
      </c>
    </row>
    <row r="36" spans="1:21" s="35" customFormat="1" ht="15" customHeight="1" x14ac:dyDescent="0.2">
      <c r="A36" s="22"/>
      <c r="B36" s="22"/>
      <c r="C36" s="22"/>
      <c r="D36" s="22"/>
      <c r="E36" s="45" t="s">
        <v>725</v>
      </c>
      <c r="G36" s="209">
        <f>Fintab!G141</f>
        <v>1921159</v>
      </c>
      <c r="K36" s="46"/>
      <c r="L36" s="46"/>
      <c r="M36" s="46"/>
      <c r="O36" s="46"/>
      <c r="P36" s="46"/>
      <c r="S36" s="45" t="s">
        <v>726</v>
      </c>
      <c r="U36" s="209">
        <f>Fintab!J76</f>
        <v>-38713</v>
      </c>
    </row>
    <row r="37" spans="1:21" s="35" customFormat="1" ht="15" customHeight="1" x14ac:dyDescent="0.2">
      <c r="B37" s="49"/>
      <c r="C37" s="49"/>
      <c r="D37" s="49"/>
      <c r="E37" s="45" t="s">
        <v>727</v>
      </c>
      <c r="F37" s="22"/>
      <c r="G37" s="209">
        <f>Fintab!H141</f>
        <v>195462</v>
      </c>
      <c r="J37" s="49"/>
      <c r="K37" s="49"/>
      <c r="L37" s="49"/>
      <c r="M37" s="49"/>
      <c r="N37" s="49"/>
      <c r="O37" s="49"/>
      <c r="P37" s="49"/>
      <c r="Q37" s="36"/>
      <c r="S37" s="50"/>
      <c r="T37" s="46"/>
      <c r="U37" s="36" t="s">
        <v>728</v>
      </c>
    </row>
    <row r="38" spans="1:21" s="35" customFormat="1" ht="15" customHeight="1" x14ac:dyDescent="0.2">
      <c r="A38" s="48"/>
      <c r="B38" s="22"/>
      <c r="C38" s="22"/>
      <c r="D38" s="22"/>
      <c r="E38" s="45" t="s">
        <v>729</v>
      </c>
      <c r="G38" s="209">
        <f>Fintab!I141</f>
        <v>369941</v>
      </c>
      <c r="S38" s="45" t="s">
        <v>730</v>
      </c>
      <c r="T38" s="46"/>
      <c r="U38" s="210">
        <f>Fintab!G118</f>
        <v>126234</v>
      </c>
    </row>
    <row r="39" spans="1:21" s="35" customFormat="1" ht="15" customHeight="1" x14ac:dyDescent="0.2">
      <c r="E39" s="45" t="s">
        <v>717</v>
      </c>
      <c r="G39" s="209">
        <f>Fintab!J141</f>
        <v>1746680</v>
      </c>
      <c r="K39" s="22"/>
      <c r="L39" s="22"/>
      <c r="M39" s="22"/>
      <c r="O39" s="22"/>
      <c r="P39" s="22"/>
      <c r="Q39" s="22"/>
      <c r="S39" s="45" t="s">
        <v>717</v>
      </c>
      <c r="T39" s="49"/>
      <c r="U39" s="210">
        <f>Fintab!I118</f>
        <v>126118</v>
      </c>
    </row>
    <row r="40" spans="1:21" s="35" customFormat="1" ht="15" customHeight="1" x14ac:dyDescent="0.2">
      <c r="F40" s="14"/>
      <c r="G40" s="14"/>
      <c r="H40" s="14"/>
      <c r="I40" s="51"/>
      <c r="K40" s="46"/>
      <c r="L40" s="46"/>
      <c r="M40" s="46"/>
      <c r="O40" s="46"/>
      <c r="P40" s="46"/>
      <c r="Q40" s="46"/>
    </row>
    <row r="41" spans="1:21" s="35" customFormat="1" ht="15" customHeight="1" x14ac:dyDescent="0.2">
      <c r="E41" s="198" t="s">
        <v>95</v>
      </c>
      <c r="F41" s="14"/>
      <c r="G41" s="199" t="str">
        <f>IF(OR(Kontrole!C2 &lt;&gt; "Zadovoljena",Kontrole!C3 &lt;&gt; "Zadovoljena",Kontrole!C4 &lt;&gt; "Zadovoljena",Kontrole!C5 &lt;&gt; "Zadovoljena",Kontrole!C6 &lt;&gt; "Zadovoljena",Kontrole!C7 &lt;&gt; "Zadovoljena",Kontrole!C8 &lt;&gt; "Zadovoljena",Kontrole!C9 &lt;&gt; "Zadovoljena",Kontrole!C10 &lt;&gt; "Zadovoljena",Kontrole!C11 &lt;&gt; "Zadovoljena",Kontrole!C12 &lt;&gt; "Zadovoljena",Kontrole!C13 &lt;&gt; "Zadovoljena",Kontrole!C14 &lt;&gt; "Zadovoljena",Kontrole!C15 &lt;&gt; "Zadovoljena",Kontrole!C16 &lt;&gt; "Zadovoljena",Kontrole!C18 &lt;&gt; "Zadovoljena",Kontrole!C19 &lt;&gt; "Zadovoljena",Kontrole!C20 &lt;&gt; "Zadovoljena",Kontrole!C21 &lt;&gt; "Zadovoljena",Kontrole!C22 &lt;&gt; "Zadovoljena",Kontrole!C23 &lt;&gt; "Zadovoljena",Kontrole!C24 &lt;&gt; "Zadovoljena",Kontrole!C25 &lt;&gt; "Zadovoljena",Kontrole!C26 &lt;&gt; "Zadovoljena",Kontrole!C27 &lt;&gt; "Zadovoljena",Kontrole!C28 &lt;&gt; "Zadovoljena"),"NE","DA")</f>
        <v>DA</v>
      </c>
      <c r="H41" s="14"/>
      <c r="I41" s="51"/>
      <c r="K41" s="46"/>
      <c r="L41" s="46"/>
      <c r="M41" s="46"/>
      <c r="O41" s="46"/>
      <c r="P41" s="46"/>
      <c r="Q41" s="46"/>
      <c r="S41" s="46"/>
      <c r="T41" s="46"/>
      <c r="U41" s="46"/>
    </row>
    <row r="42" spans="1:21" x14ac:dyDescent="0.2"/>
    <row r="43" spans="1:21" x14ac:dyDescent="0.2">
      <c r="A43" s="6" t="s">
        <v>731</v>
      </c>
      <c r="B43" s="6"/>
      <c r="C43" s="255" t="s">
        <v>667</v>
      </c>
      <c r="D43" s="256"/>
      <c r="E43" s="257"/>
      <c r="F43" s="257"/>
      <c r="G43" s="257"/>
      <c r="H43" s="258"/>
      <c r="I43" s="52" t="s">
        <v>732</v>
      </c>
      <c r="K43" s="255" t="s">
        <v>649</v>
      </c>
      <c r="L43" s="257"/>
      <c r="M43" s="258"/>
      <c r="O43" s="273" t="s">
        <v>733</v>
      </c>
      <c r="P43" s="273"/>
      <c r="Q43" s="273"/>
      <c r="R43" s="273"/>
      <c r="S43" s="273"/>
      <c r="T43" s="273"/>
      <c r="U43" s="273"/>
    </row>
    <row r="44" spans="1:21" ht="9.9499999999999993" customHeight="1" x14ac:dyDescent="0.2"/>
    <row r="45" spans="1:21" x14ac:dyDescent="0.2">
      <c r="A45" s="277" t="s">
        <v>734</v>
      </c>
      <c r="B45" s="53"/>
      <c r="C45" s="255" t="s">
        <v>668</v>
      </c>
      <c r="D45" s="256"/>
      <c r="E45" s="257"/>
      <c r="F45" s="257"/>
      <c r="G45" s="257"/>
      <c r="H45" s="258"/>
      <c r="I45" s="6" t="s">
        <v>735</v>
      </c>
      <c r="K45" s="267" t="s">
        <v>670</v>
      </c>
      <c r="L45" s="268"/>
      <c r="M45" s="269"/>
    </row>
    <row r="46" spans="1:21" ht="3" customHeight="1" x14ac:dyDescent="0.2">
      <c r="A46" s="277"/>
      <c r="B46" s="53"/>
      <c r="I46" s="6"/>
    </row>
    <row r="47" spans="1:21" x14ac:dyDescent="0.2">
      <c r="A47" s="277"/>
      <c r="B47" s="53"/>
      <c r="C47" s="255" t="s">
        <v>669</v>
      </c>
      <c r="D47" s="256"/>
      <c r="E47" s="257"/>
      <c r="F47" s="257"/>
      <c r="G47" s="257"/>
      <c r="H47" s="258"/>
      <c r="I47" s="6" t="s">
        <v>735</v>
      </c>
      <c r="K47" s="267" t="s">
        <v>671</v>
      </c>
      <c r="L47" s="268"/>
      <c r="M47" s="269"/>
      <c r="O47" s="54"/>
      <c r="P47" s="54"/>
      <c r="Q47" s="54"/>
      <c r="R47" s="54"/>
      <c r="S47" s="54"/>
      <c r="T47" s="54"/>
      <c r="U47" s="54"/>
    </row>
    <row r="48" spans="1:21" ht="3" customHeight="1" x14ac:dyDescent="0.2">
      <c r="A48" s="277"/>
      <c r="B48" s="53"/>
      <c r="I48" s="6"/>
    </row>
    <row r="49" spans="1:19" x14ac:dyDescent="0.2">
      <c r="A49" s="277"/>
      <c r="B49" s="53"/>
      <c r="C49" s="255"/>
      <c r="D49" s="256"/>
      <c r="E49" s="257"/>
      <c r="F49" s="257"/>
      <c r="G49" s="257"/>
      <c r="H49" s="258"/>
      <c r="I49" s="6" t="s">
        <v>735</v>
      </c>
      <c r="K49" s="267"/>
      <c r="L49" s="268"/>
      <c r="M49" s="269"/>
      <c r="Q49" s="273" t="s">
        <v>736</v>
      </c>
      <c r="R49" s="273"/>
      <c r="S49" s="273"/>
    </row>
    <row r="50" spans="1:19" hidden="1" x14ac:dyDescent="0.2"/>
    <row r="51" spans="1:19" hidden="1" x14ac:dyDescent="0.2"/>
    <row r="52" spans="1:19" hidden="1" x14ac:dyDescent="0.2"/>
    <row r="53" spans="1:19" hidden="1" x14ac:dyDescent="0.2"/>
    <row r="54" spans="1:19" hidden="1" x14ac:dyDescent="0.2"/>
    <row r="55" spans="1:19" hidden="1" x14ac:dyDescent="0.2"/>
    <row r="56" spans="1:19" hidden="1" x14ac:dyDescent="0.2"/>
    <row r="57" spans="1:19" hidden="1" x14ac:dyDescent="0.2"/>
    <row r="58" spans="1:19" hidden="1" x14ac:dyDescent="0.2"/>
    <row r="59" spans="1:19" hidden="1" x14ac:dyDescent="0.2"/>
    <row r="60" spans="1:19" hidden="1" x14ac:dyDescent="0.2"/>
    <row r="61" spans="1:19" hidden="1" x14ac:dyDescent="0.2"/>
    <row r="62" spans="1:19" hidden="1" x14ac:dyDescent="0.2"/>
    <row r="63" spans="1:19" hidden="1" x14ac:dyDescent="0.2"/>
    <row r="64" spans="1:19"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sheetData>
  <sheetProtection password="C79A" sheet="1" objects="1" scenarios="1"/>
  <mergeCells count="52">
    <mergeCell ref="C23:E23"/>
    <mergeCell ref="K23:M23"/>
    <mergeCell ref="A24:C24"/>
    <mergeCell ref="E24:U24"/>
    <mergeCell ref="O23:Q23"/>
    <mergeCell ref="S23:U23"/>
    <mergeCell ref="O43:U43"/>
    <mergeCell ref="Q49:S49"/>
    <mergeCell ref="A29:C29"/>
    <mergeCell ref="M29:U29"/>
    <mergeCell ref="A30:C30"/>
    <mergeCell ref="Q30:U30"/>
    <mergeCell ref="A45:A49"/>
    <mergeCell ref="K49:M49"/>
    <mergeCell ref="K47:M47"/>
    <mergeCell ref="K43:M43"/>
    <mergeCell ref="A25:C25"/>
    <mergeCell ref="E25:U25"/>
    <mergeCell ref="K45:M45"/>
    <mergeCell ref="A1:U1"/>
    <mergeCell ref="M13:U13"/>
    <mergeCell ref="C14:E14"/>
    <mergeCell ref="G9:I9"/>
    <mergeCell ref="Q9:U9"/>
    <mergeCell ref="S5:U5"/>
    <mergeCell ref="M14:U14"/>
    <mergeCell ref="C45:H45"/>
    <mergeCell ref="C47:H47"/>
    <mergeCell ref="C49:H49"/>
    <mergeCell ref="C43:H43"/>
    <mergeCell ref="C15:U15"/>
    <mergeCell ref="E7:U7"/>
    <mergeCell ref="G10:N10"/>
    <mergeCell ref="G11:N11"/>
    <mergeCell ref="A8:E8"/>
    <mergeCell ref="G8:U8"/>
    <mergeCell ref="A31:C31"/>
    <mergeCell ref="E31:G31"/>
    <mergeCell ref="E26:U26"/>
    <mergeCell ref="A27:C27"/>
    <mergeCell ref="O27:U28"/>
    <mergeCell ref="A26:C26"/>
    <mergeCell ref="A21:A22"/>
    <mergeCell ref="Q3:U3"/>
    <mergeCell ref="C16:U16"/>
    <mergeCell ref="C17:U17"/>
    <mergeCell ref="K3:O3"/>
    <mergeCell ref="A19:A20"/>
    <mergeCell ref="G14:K14"/>
    <mergeCell ref="A12:E12"/>
    <mergeCell ref="S6:U6"/>
    <mergeCell ref="A18:C18"/>
  </mergeCells>
  <phoneticPr fontId="0" type="noConversion"/>
  <dataValidations count="2">
    <dataValidation allowBlank="1" showInputMessage="1" sqref="E18:U18 A1:A19 A21 B1:C17 K50:M65536 F19:G22 D19:E23 C23 B19:B23 B25:U25 E27:E28 D27:D65536 B28:C28 G27:G28 I27:I28 K27:K28 A23:A31 M27:U28 H9:U14 D1:G14 H4:O7 I3 H1:O2 M30:U30 J27:J30 I30 H27:H30 G30 F27:F30 O33:O65536 M31 N31:N65536 O31 Q4:U7 K30:K31 X1:IV1048576 V1:W37 V40:W65536 P31:R65536 S41:U65536 A32:C65536 S31:U39 E31:J65536 P1:P7 Q1:U2 L27:L44 K33:K44 M33:M44 K46:M46 K48:M48 H19:U23"/>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K45:M45 K47:M47 K49:M49">
      <formula1>9</formula1>
      <formula2>10</formula2>
    </dataValidation>
  </dataValidation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1"/>
  <headerFooter alignWithMargins="0">
    <oddFooter>&amp;RStranica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14"/>
  <sheetViews>
    <sheetView showGridLines="0" showRowColHeaders="0" topLeftCell="A161" workbookViewId="0">
      <selection activeCell="K198" sqref="K198:M198"/>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10.2851562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140625" style="55" customWidth="1"/>
    <col min="23" max="16384" width="0" style="55" hidden="1"/>
  </cols>
  <sheetData>
    <row r="1" spans="1:21" ht="20.100000000000001" customHeight="1" x14ac:dyDescent="0.2">
      <c r="A1" s="318" t="s">
        <v>547</v>
      </c>
      <c r="B1" s="318"/>
      <c r="C1" s="318"/>
      <c r="D1" s="318"/>
      <c r="E1" s="318"/>
      <c r="F1" s="318"/>
      <c r="G1" s="318"/>
      <c r="H1" s="318"/>
      <c r="I1" s="318"/>
      <c r="J1" s="318"/>
      <c r="K1" s="318"/>
      <c r="L1" s="318"/>
      <c r="M1" s="318"/>
      <c r="N1" s="318"/>
      <c r="O1" s="318"/>
      <c r="P1" s="283"/>
      <c r="Q1" s="283"/>
      <c r="R1" s="283"/>
      <c r="S1" s="283"/>
      <c r="T1" s="283"/>
      <c r="U1" s="283"/>
    </row>
    <row r="2" spans="1:21" ht="9.9499999999999993" customHeight="1" x14ac:dyDescent="0.2"/>
    <row r="3" spans="1:21" ht="35.1" customHeight="1" x14ac:dyDescent="0.2">
      <c r="A3" s="56" t="s">
        <v>549</v>
      </c>
      <c r="H3" s="57"/>
      <c r="Q3" s="235" t="s">
        <v>548</v>
      </c>
      <c r="R3" s="236"/>
      <c r="S3" s="236"/>
      <c r="T3" s="236"/>
      <c r="U3" s="237"/>
    </row>
    <row r="4" spans="1:21" ht="10.5" customHeight="1" x14ac:dyDescent="0.2">
      <c r="A4" s="58"/>
      <c r="B4" s="58"/>
    </row>
    <row r="5" spans="1:21" ht="18" customHeight="1" x14ac:dyDescent="0.2">
      <c r="B5" s="59"/>
      <c r="E5" s="60" t="s">
        <v>660</v>
      </c>
      <c r="G5" s="61" t="s">
        <v>347</v>
      </c>
      <c r="H5" s="59"/>
      <c r="I5" s="59"/>
      <c r="J5" s="62"/>
      <c r="K5" s="62"/>
      <c r="L5" s="62"/>
      <c r="M5" s="62"/>
      <c r="N5" s="62"/>
      <c r="O5" s="62"/>
      <c r="Q5" s="60" t="s">
        <v>661</v>
      </c>
      <c r="S5" s="319" t="s">
        <v>349</v>
      </c>
      <c r="T5" s="320"/>
      <c r="U5" s="323"/>
    </row>
    <row r="6" spans="1:21" ht="3" customHeight="1" x14ac:dyDescent="0.2">
      <c r="A6" s="59"/>
      <c r="B6" s="59"/>
      <c r="C6" s="59"/>
      <c r="D6" s="59"/>
      <c r="E6" s="59"/>
      <c r="F6" s="59"/>
      <c r="G6" s="59"/>
      <c r="H6" s="59"/>
      <c r="I6" s="59"/>
      <c r="J6" s="63"/>
      <c r="K6" s="63"/>
      <c r="L6" s="63"/>
      <c r="M6" s="63"/>
      <c r="N6" s="63"/>
      <c r="O6" s="63"/>
    </row>
    <row r="7" spans="1:21" ht="18" customHeight="1" x14ac:dyDescent="0.2">
      <c r="E7" s="64" t="s">
        <v>662</v>
      </c>
      <c r="G7" s="65" t="s">
        <v>348</v>
      </c>
      <c r="H7" s="59"/>
      <c r="I7" s="59"/>
      <c r="J7" s="62"/>
      <c r="K7" s="62"/>
      <c r="L7" s="62"/>
      <c r="M7" s="62"/>
      <c r="N7" s="62"/>
      <c r="O7" s="62"/>
      <c r="Q7" s="60" t="s">
        <v>663</v>
      </c>
      <c r="S7" s="319" t="s">
        <v>350</v>
      </c>
      <c r="T7" s="320"/>
      <c r="U7" s="323"/>
    </row>
    <row r="8" spans="1:21" ht="3" customHeight="1" x14ac:dyDescent="0.2"/>
    <row r="9" spans="1:21" ht="18" customHeight="1" x14ac:dyDescent="0.2">
      <c r="B9" s="64"/>
      <c r="C9" s="64" t="s">
        <v>664</v>
      </c>
      <c r="D9" s="64"/>
      <c r="E9" s="267" t="s">
        <v>351</v>
      </c>
      <c r="F9" s="298"/>
      <c r="G9" s="298"/>
      <c r="H9" s="298"/>
      <c r="I9" s="298"/>
      <c r="J9" s="298"/>
      <c r="K9" s="298"/>
      <c r="L9" s="298"/>
      <c r="M9" s="298"/>
      <c r="N9" s="298"/>
      <c r="O9" s="298"/>
      <c r="P9" s="298"/>
      <c r="Q9" s="298"/>
      <c r="R9" s="298"/>
      <c r="S9" s="298"/>
      <c r="T9" s="298"/>
      <c r="U9" s="299"/>
    </row>
    <row r="10" spans="1:21" ht="3" customHeight="1" x14ac:dyDescent="0.2">
      <c r="A10" s="59"/>
      <c r="B10" s="59"/>
      <c r="C10" s="59"/>
      <c r="D10" s="59"/>
      <c r="E10" s="59"/>
      <c r="F10" s="59"/>
    </row>
    <row r="11" spans="1:21" ht="24.95" customHeight="1" x14ac:dyDescent="0.2">
      <c r="A11" s="302" t="s">
        <v>737</v>
      </c>
      <c r="B11" s="303"/>
      <c r="C11" s="303"/>
      <c r="D11" s="303"/>
      <c r="E11" s="303"/>
      <c r="F11" s="66"/>
      <c r="G11" s="67">
        <v>48000</v>
      </c>
      <c r="H11" s="68"/>
      <c r="I11" s="267" t="s">
        <v>352</v>
      </c>
      <c r="J11" s="289"/>
      <c r="K11" s="268"/>
      <c r="L11" s="268"/>
      <c r="M11" s="269"/>
      <c r="O11" s="267" t="s">
        <v>353</v>
      </c>
      <c r="P11" s="289"/>
      <c r="Q11" s="289"/>
      <c r="R11" s="289"/>
      <c r="S11" s="289"/>
      <c r="T11" s="289"/>
      <c r="U11" s="290"/>
    </row>
    <row r="12" spans="1:21" ht="3" customHeight="1" x14ac:dyDescent="0.2">
      <c r="A12" s="69"/>
      <c r="B12" s="66"/>
      <c r="C12" s="66"/>
      <c r="D12" s="66"/>
      <c r="E12" s="66"/>
      <c r="F12" s="66"/>
      <c r="G12" s="70"/>
      <c r="H12" s="70"/>
      <c r="I12" s="71"/>
      <c r="J12" s="72"/>
      <c r="K12" s="70"/>
      <c r="L12" s="70"/>
      <c r="M12" s="57"/>
      <c r="N12" s="57"/>
      <c r="O12" s="57"/>
      <c r="P12" s="57"/>
      <c r="Q12" s="57"/>
      <c r="R12" s="57"/>
      <c r="S12" s="57"/>
      <c r="T12" s="57"/>
      <c r="U12" s="57"/>
    </row>
    <row r="13" spans="1:21" x14ac:dyDescent="0.2">
      <c r="A13" s="73"/>
      <c r="B13" s="69"/>
      <c r="C13" s="73"/>
      <c r="D13" s="74"/>
      <c r="E13" s="64" t="s">
        <v>672</v>
      </c>
      <c r="F13" s="73"/>
      <c r="G13" s="267" t="s">
        <v>354</v>
      </c>
      <c r="H13" s="268"/>
      <c r="I13" s="269"/>
      <c r="O13" s="60" t="s">
        <v>673</v>
      </c>
      <c r="P13" s="75"/>
      <c r="Q13" s="319" t="s">
        <v>355</v>
      </c>
      <c r="R13" s="320"/>
      <c r="S13" s="321"/>
      <c r="T13" s="321"/>
      <c r="U13" s="322"/>
    </row>
    <row r="14" spans="1:21" ht="3" customHeight="1" x14ac:dyDescent="0.2">
      <c r="A14" s="69"/>
      <c r="B14" s="69"/>
      <c r="C14" s="69"/>
      <c r="D14" s="69"/>
      <c r="E14" s="69"/>
      <c r="F14" s="69"/>
    </row>
    <row r="15" spans="1:21" x14ac:dyDescent="0.2">
      <c r="A15" s="73"/>
      <c r="B15" s="64"/>
      <c r="C15" s="64"/>
      <c r="D15" s="64"/>
      <c r="E15" s="64" t="s">
        <v>674</v>
      </c>
      <c r="F15" s="69"/>
      <c r="G15" s="300" t="s">
        <v>222</v>
      </c>
      <c r="H15" s="291"/>
      <c r="I15" s="291"/>
      <c r="J15" s="291"/>
      <c r="K15" s="291"/>
      <c r="L15" s="291"/>
      <c r="M15" s="291"/>
      <c r="N15" s="292"/>
      <c r="O15" s="76"/>
      <c r="P15" s="77"/>
      <c r="Q15" s="72"/>
      <c r="S15" s="60" t="s">
        <v>675</v>
      </c>
      <c r="U15" s="78">
        <v>34243</v>
      </c>
    </row>
    <row r="16" spans="1:21" ht="3" customHeight="1" x14ac:dyDescent="0.2">
      <c r="A16" s="69"/>
      <c r="B16" s="69"/>
      <c r="C16" s="69"/>
      <c r="D16" s="69"/>
      <c r="E16" s="69"/>
      <c r="F16" s="69"/>
      <c r="O16" s="79"/>
      <c r="P16" s="79"/>
      <c r="Q16" s="72"/>
    </row>
    <row r="17" spans="1:21" x14ac:dyDescent="0.2">
      <c r="A17" s="73"/>
      <c r="B17" s="64"/>
      <c r="C17" s="64"/>
      <c r="D17" s="64"/>
      <c r="E17" s="64" t="s">
        <v>676</v>
      </c>
      <c r="F17" s="69"/>
      <c r="G17" s="301" t="s">
        <v>356</v>
      </c>
      <c r="H17" s="291"/>
      <c r="I17" s="291"/>
      <c r="J17" s="291"/>
      <c r="K17" s="291"/>
      <c r="L17" s="291"/>
      <c r="M17" s="291"/>
      <c r="N17" s="292"/>
      <c r="O17" s="76"/>
      <c r="P17" s="77"/>
      <c r="Q17" s="72"/>
      <c r="S17" s="60" t="s">
        <v>677</v>
      </c>
      <c r="U17" s="80">
        <v>22</v>
      </c>
    </row>
    <row r="18" spans="1:21" ht="3" customHeight="1" x14ac:dyDescent="0.2">
      <c r="A18" s="69"/>
      <c r="B18" s="69"/>
      <c r="C18" s="69"/>
      <c r="D18" s="69"/>
      <c r="E18" s="69"/>
      <c r="F18" s="69"/>
    </row>
    <row r="19" spans="1:21" x14ac:dyDescent="0.2">
      <c r="A19" s="324" t="s">
        <v>678</v>
      </c>
      <c r="B19" s="324"/>
      <c r="C19" s="324"/>
      <c r="D19" s="324"/>
      <c r="E19" s="324"/>
      <c r="F19" s="69"/>
      <c r="G19" s="81">
        <v>20</v>
      </c>
      <c r="H19" s="59"/>
      <c r="I19" s="59"/>
      <c r="N19" s="59"/>
      <c r="P19" s="59"/>
      <c r="Q19" s="59"/>
      <c r="S19" s="64" t="s">
        <v>679</v>
      </c>
      <c r="T19" s="59"/>
      <c r="U19" s="80">
        <v>6989</v>
      </c>
    </row>
    <row r="20" spans="1:21" ht="3" customHeight="1" x14ac:dyDescent="0.2"/>
    <row r="21" spans="1:21" x14ac:dyDescent="0.2">
      <c r="A21" s="82"/>
      <c r="B21" s="69"/>
      <c r="C21" s="64" t="s">
        <v>680</v>
      </c>
      <c r="D21" s="83"/>
      <c r="E21" s="61" t="s">
        <v>357</v>
      </c>
      <c r="K21" s="60" t="s">
        <v>681</v>
      </c>
      <c r="M21" s="267" t="s">
        <v>358</v>
      </c>
      <c r="N21" s="291"/>
      <c r="O21" s="291"/>
      <c r="P21" s="291"/>
      <c r="Q21" s="291"/>
      <c r="R21" s="291"/>
      <c r="S21" s="291"/>
      <c r="T21" s="291"/>
      <c r="U21" s="292"/>
    </row>
    <row r="22" spans="1:21" ht="3" customHeight="1" x14ac:dyDescent="0.2">
      <c r="A22" s="84"/>
      <c r="B22" s="69"/>
      <c r="C22" s="85"/>
      <c r="D22" s="85"/>
      <c r="E22" s="86"/>
      <c r="F22" s="79"/>
      <c r="G22" s="70"/>
      <c r="H22" s="70"/>
      <c r="I22" s="70"/>
      <c r="J22" s="79"/>
      <c r="K22" s="79"/>
      <c r="L22" s="79"/>
      <c r="M22" s="79"/>
      <c r="N22" s="79"/>
      <c r="O22" s="79"/>
      <c r="P22" s="79"/>
      <c r="Q22" s="79"/>
      <c r="R22" s="79"/>
      <c r="S22" s="79"/>
      <c r="T22" s="79"/>
      <c r="U22" s="79"/>
    </row>
    <row r="23" spans="1:21" x14ac:dyDescent="0.2">
      <c r="A23" s="60" t="s">
        <v>682</v>
      </c>
      <c r="C23" s="267" t="s">
        <v>360</v>
      </c>
      <c r="D23" s="268"/>
      <c r="E23" s="269"/>
      <c r="F23" s="73"/>
      <c r="G23" s="280" t="s">
        <v>683</v>
      </c>
      <c r="H23" s="281"/>
      <c r="I23" s="281"/>
      <c r="J23" s="281"/>
      <c r="K23" s="281"/>
      <c r="M23" s="267" t="s">
        <v>359</v>
      </c>
      <c r="N23" s="291"/>
      <c r="O23" s="291"/>
      <c r="P23" s="291"/>
      <c r="Q23" s="291"/>
      <c r="R23" s="291"/>
      <c r="S23" s="291"/>
      <c r="T23" s="291"/>
      <c r="U23" s="292"/>
    </row>
    <row r="24" spans="1:21" ht="3" customHeight="1" x14ac:dyDescent="0.2">
      <c r="C24" s="73"/>
      <c r="D24" s="73"/>
      <c r="E24" s="73"/>
      <c r="F24" s="79"/>
      <c r="G24" s="79"/>
      <c r="H24" s="79"/>
      <c r="I24" s="79"/>
      <c r="J24" s="79"/>
      <c r="K24" s="79"/>
      <c r="L24" s="79"/>
      <c r="M24" s="79"/>
      <c r="N24" s="79"/>
      <c r="O24" s="79"/>
    </row>
    <row r="25" spans="1:21" ht="27" customHeight="1" x14ac:dyDescent="0.25">
      <c r="A25" s="87" t="s">
        <v>738</v>
      </c>
      <c r="B25" s="88"/>
      <c r="C25" s="88"/>
    </row>
    <row r="26" spans="1:21" ht="12.95" customHeight="1" x14ac:dyDescent="0.2">
      <c r="C26" s="293" t="s">
        <v>739</v>
      </c>
      <c r="D26" s="328"/>
      <c r="E26" s="328"/>
      <c r="F26" s="328"/>
      <c r="G26" s="328"/>
      <c r="H26" s="90"/>
      <c r="I26" s="325" t="s">
        <v>740</v>
      </c>
      <c r="J26" s="73"/>
      <c r="K26" s="293" t="s">
        <v>741</v>
      </c>
      <c r="L26" s="293"/>
      <c r="M26" s="293"/>
      <c r="N26" s="293"/>
      <c r="O26" s="293"/>
      <c r="P26" s="293"/>
      <c r="Q26" s="293"/>
      <c r="R26" s="293"/>
      <c r="S26" s="293"/>
      <c r="T26" s="293"/>
      <c r="U26" s="293"/>
    </row>
    <row r="27" spans="1:21" ht="12.95" customHeight="1" x14ac:dyDescent="0.2">
      <c r="C27" s="328"/>
      <c r="D27" s="328"/>
      <c r="E27" s="328"/>
      <c r="F27" s="328"/>
      <c r="G27" s="328"/>
      <c r="H27" s="90"/>
      <c r="I27" s="326"/>
      <c r="J27" s="91"/>
      <c r="K27" s="293" t="s">
        <v>742</v>
      </c>
      <c r="L27" s="293"/>
      <c r="M27" s="293"/>
      <c r="N27" s="89"/>
      <c r="O27" s="293" t="s">
        <v>743</v>
      </c>
      <c r="P27" s="327"/>
      <c r="Q27" s="327"/>
      <c r="R27" s="327"/>
      <c r="S27" s="327"/>
      <c r="T27" s="327"/>
      <c r="U27" s="327"/>
    </row>
    <row r="28" spans="1:21" ht="3" customHeight="1" x14ac:dyDescent="0.2"/>
    <row r="29" spans="1:21" x14ac:dyDescent="0.2">
      <c r="A29" s="332" t="s">
        <v>744</v>
      </c>
      <c r="B29" s="333"/>
      <c r="C29" s="267" t="s">
        <v>361</v>
      </c>
      <c r="D29" s="289"/>
      <c r="E29" s="289"/>
      <c r="F29" s="289"/>
      <c r="G29" s="290"/>
      <c r="H29" s="93"/>
      <c r="I29" s="78">
        <v>18618</v>
      </c>
      <c r="J29" s="68"/>
      <c r="K29" s="267" t="s">
        <v>362</v>
      </c>
      <c r="L29" s="291"/>
      <c r="M29" s="292"/>
      <c r="O29" s="267" t="s">
        <v>363</v>
      </c>
      <c r="P29" s="289"/>
      <c r="Q29" s="289"/>
      <c r="R29" s="289"/>
      <c r="S29" s="289"/>
      <c r="T29" s="289"/>
      <c r="U29" s="290"/>
    </row>
    <row r="30" spans="1:21" ht="3" customHeight="1" x14ac:dyDescent="0.2">
      <c r="E30" s="68"/>
      <c r="F30" s="68"/>
      <c r="G30" s="68"/>
      <c r="H30" s="93"/>
      <c r="I30" s="68"/>
      <c r="J30" s="68"/>
      <c r="K30" s="68"/>
      <c r="L30" s="68"/>
      <c r="M30" s="68"/>
      <c r="N30" s="68"/>
      <c r="O30" s="68"/>
      <c r="P30" s="68"/>
      <c r="Q30" s="68"/>
      <c r="R30" s="68"/>
      <c r="S30" s="68"/>
      <c r="T30" s="68"/>
      <c r="U30" s="68"/>
    </row>
    <row r="31" spans="1:21" x14ac:dyDescent="0.2">
      <c r="A31" s="60" t="s">
        <v>745</v>
      </c>
      <c r="B31" s="94"/>
      <c r="C31" s="267" t="s">
        <v>364</v>
      </c>
      <c r="D31" s="289"/>
      <c r="E31" s="289"/>
      <c r="F31" s="289"/>
      <c r="G31" s="290"/>
      <c r="H31" s="93"/>
      <c r="I31" s="78">
        <v>20281</v>
      </c>
      <c r="J31" s="68"/>
      <c r="K31" s="267" t="s">
        <v>352</v>
      </c>
      <c r="L31" s="291"/>
      <c r="M31" s="292"/>
      <c r="O31" s="267" t="s">
        <v>227</v>
      </c>
      <c r="P31" s="289"/>
      <c r="Q31" s="289"/>
      <c r="R31" s="289"/>
      <c r="S31" s="289"/>
      <c r="T31" s="289"/>
      <c r="U31" s="290"/>
    </row>
    <row r="32" spans="1:21" ht="3" customHeight="1" x14ac:dyDescent="0.2">
      <c r="A32" s="59"/>
      <c r="E32" s="68"/>
      <c r="F32" s="68"/>
      <c r="G32" s="68"/>
      <c r="H32" s="93"/>
      <c r="I32" s="68"/>
      <c r="J32" s="68"/>
      <c r="K32" s="68"/>
      <c r="L32" s="68"/>
      <c r="M32" s="68"/>
      <c r="N32" s="68"/>
      <c r="O32" s="68"/>
      <c r="P32" s="68"/>
      <c r="Q32" s="68"/>
      <c r="R32" s="68"/>
      <c r="S32" s="68"/>
      <c r="T32" s="68"/>
      <c r="U32" s="68"/>
    </row>
    <row r="33" spans="1:21" x14ac:dyDescent="0.2">
      <c r="A33" s="60" t="s">
        <v>746</v>
      </c>
      <c r="B33" s="94"/>
      <c r="C33" s="267" t="s">
        <v>366</v>
      </c>
      <c r="D33" s="289"/>
      <c r="E33" s="289"/>
      <c r="F33" s="289"/>
      <c r="G33" s="290"/>
      <c r="H33" s="93"/>
      <c r="I33" s="78">
        <v>24536</v>
      </c>
      <c r="J33" s="68"/>
      <c r="K33" s="267" t="s">
        <v>352</v>
      </c>
      <c r="L33" s="291"/>
      <c r="M33" s="292"/>
      <c r="O33" s="267" t="s">
        <v>367</v>
      </c>
      <c r="P33" s="289"/>
      <c r="Q33" s="289"/>
      <c r="R33" s="289"/>
      <c r="S33" s="289"/>
      <c r="T33" s="289"/>
      <c r="U33" s="290"/>
    </row>
    <row r="34" spans="1:21" ht="3" customHeight="1" x14ac:dyDescent="0.2">
      <c r="A34" s="59"/>
      <c r="E34" s="68"/>
      <c r="F34" s="68"/>
      <c r="G34" s="68"/>
      <c r="H34" s="93"/>
      <c r="I34" s="68"/>
      <c r="J34" s="68"/>
      <c r="K34" s="68"/>
      <c r="L34" s="68"/>
      <c r="M34" s="68"/>
      <c r="N34" s="68"/>
      <c r="O34" s="68"/>
      <c r="P34" s="68"/>
      <c r="Q34" s="68"/>
      <c r="R34" s="68"/>
      <c r="S34" s="68"/>
      <c r="T34" s="68"/>
      <c r="U34" s="68"/>
    </row>
    <row r="35" spans="1:21" x14ac:dyDescent="0.2">
      <c r="A35" s="60" t="s">
        <v>747</v>
      </c>
      <c r="B35" s="94"/>
      <c r="C35" s="267" t="s">
        <v>368</v>
      </c>
      <c r="D35" s="289"/>
      <c r="E35" s="289"/>
      <c r="F35" s="289"/>
      <c r="G35" s="290"/>
      <c r="H35" s="93"/>
      <c r="I35" s="78">
        <v>24862</v>
      </c>
      <c r="J35" s="68"/>
      <c r="K35" s="267" t="s">
        <v>362</v>
      </c>
      <c r="L35" s="291"/>
      <c r="M35" s="292"/>
      <c r="O35" s="267" t="s">
        <v>369</v>
      </c>
      <c r="P35" s="289"/>
      <c r="Q35" s="289"/>
      <c r="R35" s="289"/>
      <c r="S35" s="289"/>
      <c r="T35" s="289"/>
      <c r="U35" s="290"/>
    </row>
    <row r="36" spans="1:21" ht="3" customHeight="1" x14ac:dyDescent="0.2">
      <c r="A36" s="59"/>
      <c r="E36" s="68"/>
      <c r="F36" s="68"/>
      <c r="G36" s="68"/>
      <c r="H36" s="93"/>
      <c r="I36" s="68"/>
      <c r="J36" s="68"/>
      <c r="K36" s="68"/>
      <c r="L36" s="68"/>
      <c r="M36" s="68"/>
      <c r="N36" s="68"/>
      <c r="O36" s="68"/>
      <c r="P36" s="68"/>
      <c r="Q36" s="68"/>
      <c r="R36" s="68"/>
      <c r="S36" s="68"/>
      <c r="T36" s="68"/>
      <c r="U36" s="68"/>
    </row>
    <row r="37" spans="1:21" x14ac:dyDescent="0.2">
      <c r="A37" s="60" t="s">
        <v>748</v>
      </c>
      <c r="B37" s="94"/>
      <c r="C37" s="267" t="s">
        <v>370</v>
      </c>
      <c r="D37" s="289"/>
      <c r="E37" s="289"/>
      <c r="F37" s="289"/>
      <c r="G37" s="290"/>
      <c r="H37" s="93"/>
      <c r="I37" s="78">
        <v>24856</v>
      </c>
      <c r="J37" s="68"/>
      <c r="K37" s="267" t="s">
        <v>352</v>
      </c>
      <c r="L37" s="291"/>
      <c r="M37" s="292"/>
      <c r="O37" s="267" t="s">
        <v>371</v>
      </c>
      <c r="P37" s="289"/>
      <c r="Q37" s="289"/>
      <c r="R37" s="289"/>
      <c r="S37" s="289"/>
      <c r="T37" s="289"/>
      <c r="U37" s="290"/>
    </row>
    <row r="38" spans="1:21" ht="3" customHeight="1" x14ac:dyDescent="0.2">
      <c r="A38" s="59"/>
      <c r="E38" s="68"/>
      <c r="F38" s="68"/>
      <c r="G38" s="68"/>
      <c r="H38" s="93"/>
      <c r="I38" s="68"/>
      <c r="J38" s="68"/>
      <c r="K38" s="68"/>
      <c r="L38" s="68"/>
      <c r="M38" s="68"/>
      <c r="N38" s="68"/>
      <c r="O38" s="68"/>
      <c r="P38" s="68"/>
      <c r="Q38" s="68"/>
      <c r="R38" s="68"/>
      <c r="S38" s="68"/>
      <c r="T38" s="68"/>
      <c r="U38" s="68"/>
    </row>
    <row r="39" spans="1:21" x14ac:dyDescent="0.2">
      <c r="A39" s="60" t="s">
        <v>749</v>
      </c>
      <c r="B39" s="94"/>
      <c r="C39" s="267" t="s">
        <v>372</v>
      </c>
      <c r="D39" s="289"/>
      <c r="E39" s="289"/>
      <c r="F39" s="289"/>
      <c r="G39" s="290"/>
      <c r="H39" s="93"/>
      <c r="I39" s="78">
        <v>26789</v>
      </c>
      <c r="J39" s="68"/>
      <c r="K39" s="267" t="s">
        <v>352</v>
      </c>
      <c r="L39" s="291"/>
      <c r="M39" s="292"/>
      <c r="O39" s="267" t="s">
        <v>373</v>
      </c>
      <c r="P39" s="289"/>
      <c r="Q39" s="289"/>
      <c r="R39" s="289"/>
      <c r="S39" s="289"/>
      <c r="T39" s="289"/>
      <c r="U39" s="290"/>
    </row>
    <row r="40" spans="1:21" ht="3" customHeight="1" x14ac:dyDescent="0.2">
      <c r="A40" s="59"/>
      <c r="E40" s="68"/>
      <c r="F40" s="68"/>
      <c r="G40" s="68"/>
      <c r="H40" s="93"/>
      <c r="I40" s="68"/>
      <c r="J40" s="68"/>
      <c r="K40" s="68"/>
      <c r="L40" s="68"/>
      <c r="M40" s="68"/>
      <c r="N40" s="68"/>
      <c r="O40" s="68"/>
      <c r="P40" s="68"/>
      <c r="Q40" s="68"/>
      <c r="R40" s="68"/>
      <c r="S40" s="68"/>
      <c r="T40" s="68"/>
      <c r="U40" s="68"/>
    </row>
    <row r="41" spans="1:21" x14ac:dyDescent="0.2">
      <c r="A41" s="60" t="s">
        <v>750</v>
      </c>
      <c r="B41" s="94"/>
      <c r="C41" s="267"/>
      <c r="D41" s="289"/>
      <c r="E41" s="289"/>
      <c r="F41" s="289"/>
      <c r="G41" s="290"/>
      <c r="H41" s="93"/>
      <c r="I41" s="78"/>
      <c r="J41" s="68"/>
      <c r="K41" s="267"/>
      <c r="L41" s="291"/>
      <c r="M41" s="292"/>
      <c r="O41" s="267"/>
      <c r="P41" s="289"/>
      <c r="Q41" s="289"/>
      <c r="R41" s="289"/>
      <c r="S41" s="289"/>
      <c r="T41" s="289"/>
      <c r="U41" s="290"/>
    </row>
    <row r="42" spans="1:21" ht="3" customHeight="1" x14ac:dyDescent="0.2">
      <c r="A42" s="59"/>
      <c r="E42" s="68"/>
      <c r="F42" s="68"/>
      <c r="G42" s="68"/>
      <c r="H42" s="93"/>
      <c r="I42" s="68"/>
      <c r="J42" s="68"/>
      <c r="K42" s="68"/>
      <c r="L42" s="68"/>
      <c r="M42" s="68"/>
      <c r="N42" s="68"/>
      <c r="O42" s="68"/>
      <c r="P42" s="68"/>
      <c r="Q42" s="68"/>
      <c r="R42" s="68"/>
      <c r="S42" s="68"/>
      <c r="T42" s="68"/>
      <c r="U42" s="68"/>
    </row>
    <row r="43" spans="1:21" x14ac:dyDescent="0.2">
      <c r="A43" s="60" t="s">
        <v>751</v>
      </c>
      <c r="B43" s="94"/>
      <c r="C43" s="267"/>
      <c r="D43" s="289"/>
      <c r="E43" s="289"/>
      <c r="F43" s="289"/>
      <c r="G43" s="290"/>
      <c r="H43" s="93"/>
      <c r="I43" s="78"/>
      <c r="J43" s="68"/>
      <c r="K43" s="267"/>
      <c r="L43" s="291"/>
      <c r="M43" s="292"/>
      <c r="O43" s="267"/>
      <c r="P43" s="289"/>
      <c r="Q43" s="289"/>
      <c r="R43" s="289"/>
      <c r="S43" s="289"/>
      <c r="T43" s="289"/>
      <c r="U43" s="290"/>
    </row>
    <row r="44" spans="1:21" ht="3" customHeight="1" x14ac:dyDescent="0.2">
      <c r="A44" s="59"/>
      <c r="E44" s="68"/>
      <c r="F44" s="68"/>
      <c r="G44" s="68"/>
      <c r="H44" s="93"/>
      <c r="I44" s="68"/>
      <c r="J44" s="68"/>
      <c r="K44" s="68"/>
      <c r="L44" s="68"/>
      <c r="M44" s="68"/>
      <c r="N44" s="68"/>
      <c r="O44" s="68"/>
      <c r="P44" s="68"/>
      <c r="Q44" s="68"/>
      <c r="R44" s="68"/>
      <c r="S44" s="68"/>
      <c r="T44" s="68"/>
      <c r="U44" s="68"/>
    </row>
    <row r="45" spans="1:21" x14ac:dyDescent="0.2">
      <c r="A45" s="60" t="s">
        <v>752</v>
      </c>
      <c r="B45" s="94"/>
      <c r="C45" s="267"/>
      <c r="D45" s="289"/>
      <c r="E45" s="289"/>
      <c r="F45" s="289"/>
      <c r="G45" s="290"/>
      <c r="H45" s="93"/>
      <c r="I45" s="78"/>
      <c r="J45" s="68"/>
      <c r="K45" s="267"/>
      <c r="L45" s="291"/>
      <c r="M45" s="292"/>
      <c r="O45" s="267"/>
      <c r="P45" s="289"/>
      <c r="Q45" s="289"/>
      <c r="R45" s="289"/>
      <c r="S45" s="289"/>
      <c r="T45" s="289"/>
      <c r="U45" s="290"/>
    </row>
    <row r="46" spans="1:21" ht="3" customHeight="1" x14ac:dyDescent="0.2">
      <c r="A46" s="59"/>
      <c r="E46" s="68"/>
      <c r="F46" s="68"/>
      <c r="G46" s="68"/>
      <c r="H46" s="93"/>
      <c r="I46" s="68"/>
      <c r="J46" s="68"/>
      <c r="K46" s="68"/>
      <c r="L46" s="68"/>
      <c r="M46" s="68"/>
      <c r="N46" s="68"/>
      <c r="O46" s="68"/>
      <c r="P46" s="68"/>
      <c r="Q46" s="68"/>
      <c r="R46" s="68"/>
      <c r="S46" s="68"/>
      <c r="T46" s="68"/>
      <c r="U46" s="68"/>
    </row>
    <row r="47" spans="1:21" x14ac:dyDescent="0.2">
      <c r="A47" s="60" t="s">
        <v>753</v>
      </c>
      <c r="B47" s="94"/>
      <c r="C47" s="267"/>
      <c r="D47" s="289"/>
      <c r="E47" s="289"/>
      <c r="F47" s="289"/>
      <c r="G47" s="290"/>
      <c r="H47" s="93"/>
      <c r="I47" s="78"/>
      <c r="J47" s="68"/>
      <c r="K47" s="267"/>
      <c r="L47" s="291"/>
      <c r="M47" s="292"/>
      <c r="O47" s="267"/>
      <c r="P47" s="289"/>
      <c r="Q47" s="289"/>
      <c r="R47" s="289"/>
      <c r="S47" s="289"/>
      <c r="T47" s="289"/>
      <c r="U47" s="290"/>
    </row>
    <row r="48" spans="1:21" ht="3" customHeight="1" x14ac:dyDescent="0.2">
      <c r="A48" s="59"/>
      <c r="E48" s="68"/>
      <c r="F48" s="68"/>
      <c r="G48" s="68"/>
      <c r="H48" s="93"/>
      <c r="I48" s="68"/>
      <c r="J48" s="68"/>
      <c r="K48" s="68"/>
      <c r="L48" s="68"/>
      <c r="M48" s="68"/>
      <c r="N48" s="68"/>
      <c r="O48" s="68"/>
      <c r="P48" s="68"/>
      <c r="Q48" s="68"/>
      <c r="R48" s="68"/>
      <c r="S48" s="68"/>
      <c r="T48" s="68"/>
      <c r="U48" s="68"/>
    </row>
    <row r="49" spans="1:21" x14ac:dyDescent="0.2">
      <c r="A49" s="60" t="s">
        <v>754</v>
      </c>
      <c r="B49" s="94"/>
      <c r="C49" s="267"/>
      <c r="D49" s="289"/>
      <c r="E49" s="289"/>
      <c r="F49" s="289"/>
      <c r="G49" s="290"/>
      <c r="H49" s="93"/>
      <c r="I49" s="78"/>
      <c r="J49" s="68"/>
      <c r="K49" s="267"/>
      <c r="L49" s="291"/>
      <c r="M49" s="292"/>
      <c r="O49" s="267"/>
      <c r="P49" s="289"/>
      <c r="Q49" s="289"/>
      <c r="R49" s="289"/>
      <c r="S49" s="289"/>
      <c r="T49" s="289"/>
      <c r="U49" s="290"/>
    </row>
    <row r="50" spans="1:21" ht="9.9499999999999993" customHeight="1" x14ac:dyDescent="0.2">
      <c r="E50" s="68"/>
      <c r="F50" s="68"/>
      <c r="G50" s="68"/>
      <c r="H50" s="93"/>
      <c r="I50" s="68"/>
      <c r="J50" s="68"/>
      <c r="K50" s="68"/>
      <c r="L50" s="68"/>
      <c r="M50" s="68"/>
      <c r="N50" s="68"/>
      <c r="O50" s="68"/>
      <c r="P50" s="68"/>
      <c r="Q50" s="68"/>
      <c r="R50" s="68"/>
      <c r="S50" s="68"/>
      <c r="T50" s="68"/>
      <c r="U50" s="68"/>
    </row>
    <row r="51" spans="1:21" x14ac:dyDescent="0.2">
      <c r="A51" s="332" t="s">
        <v>755</v>
      </c>
      <c r="B51" s="333"/>
      <c r="C51" s="267"/>
      <c r="D51" s="289"/>
      <c r="E51" s="289"/>
      <c r="F51" s="289"/>
      <c r="G51" s="290"/>
      <c r="H51" s="93"/>
      <c r="I51" s="78"/>
      <c r="J51" s="68"/>
      <c r="K51" s="267"/>
      <c r="L51" s="291"/>
      <c r="M51" s="292"/>
      <c r="O51" s="267"/>
      <c r="P51" s="289"/>
      <c r="Q51" s="289"/>
      <c r="R51" s="289"/>
      <c r="S51" s="289"/>
      <c r="T51" s="289"/>
      <c r="U51" s="290"/>
    </row>
    <row r="52" spans="1:21" ht="26.25" customHeight="1" x14ac:dyDescent="0.25">
      <c r="A52" s="87" t="s">
        <v>756</v>
      </c>
      <c r="B52" s="88"/>
    </row>
    <row r="53" spans="1:21" ht="3.95" customHeight="1" x14ac:dyDescent="0.2"/>
    <row r="54" spans="1:21" x14ac:dyDescent="0.2">
      <c r="A54" s="332" t="s">
        <v>744</v>
      </c>
      <c r="B54" s="333"/>
      <c r="C54" s="267" t="s">
        <v>374</v>
      </c>
      <c r="D54" s="289"/>
      <c r="E54" s="289"/>
      <c r="F54" s="289"/>
      <c r="G54" s="290"/>
      <c r="H54" s="93"/>
      <c r="I54" s="95">
        <v>18626</v>
      </c>
      <c r="J54" s="68"/>
      <c r="K54" s="267" t="s">
        <v>362</v>
      </c>
      <c r="L54" s="291"/>
      <c r="M54" s="292"/>
      <c r="O54" s="267" t="s">
        <v>385</v>
      </c>
      <c r="P54" s="289"/>
      <c r="Q54" s="289"/>
      <c r="R54" s="289"/>
      <c r="S54" s="289"/>
      <c r="T54" s="289"/>
      <c r="U54" s="290"/>
    </row>
    <row r="55" spans="1:21" ht="3" customHeight="1" x14ac:dyDescent="0.2">
      <c r="E55" s="68"/>
      <c r="F55" s="68"/>
      <c r="G55" s="68"/>
      <c r="H55" s="93"/>
      <c r="I55" s="68"/>
      <c r="J55" s="68"/>
      <c r="K55" s="68"/>
      <c r="L55" s="68"/>
      <c r="M55" s="68"/>
      <c r="N55" s="68"/>
      <c r="O55" s="68"/>
      <c r="P55" s="68"/>
      <c r="Q55" s="68"/>
      <c r="R55" s="68"/>
      <c r="S55" s="68"/>
      <c r="T55" s="68"/>
      <c r="U55" s="68"/>
    </row>
    <row r="56" spans="1:21" x14ac:dyDescent="0.2">
      <c r="A56" s="60" t="s">
        <v>745</v>
      </c>
      <c r="B56" s="94"/>
      <c r="C56" s="267" t="s">
        <v>375</v>
      </c>
      <c r="D56" s="289"/>
      <c r="E56" s="289"/>
      <c r="F56" s="289"/>
      <c r="G56" s="290"/>
      <c r="H56" s="93"/>
      <c r="I56" s="95">
        <v>18738</v>
      </c>
      <c r="J56" s="68"/>
      <c r="K56" s="267" t="s">
        <v>352</v>
      </c>
      <c r="L56" s="291"/>
      <c r="M56" s="292"/>
      <c r="O56" s="267" t="s">
        <v>365</v>
      </c>
      <c r="P56" s="289"/>
      <c r="Q56" s="289"/>
      <c r="R56" s="289"/>
      <c r="S56" s="289"/>
      <c r="T56" s="289"/>
      <c r="U56" s="290"/>
    </row>
    <row r="57" spans="1:21" ht="3" customHeight="1" x14ac:dyDescent="0.2">
      <c r="A57" s="59"/>
      <c r="E57" s="68"/>
      <c r="F57" s="68"/>
      <c r="G57" s="68"/>
      <c r="H57" s="93"/>
      <c r="I57" s="68"/>
      <c r="J57" s="68"/>
      <c r="K57" s="68"/>
      <c r="L57" s="68"/>
      <c r="M57" s="68"/>
      <c r="N57" s="68"/>
      <c r="O57" s="68"/>
      <c r="P57" s="68"/>
      <c r="Q57" s="68"/>
      <c r="R57" s="68"/>
      <c r="S57" s="68"/>
      <c r="T57" s="68"/>
      <c r="U57" s="68"/>
    </row>
    <row r="58" spans="1:21" x14ac:dyDescent="0.2">
      <c r="A58" s="60" t="s">
        <v>746</v>
      </c>
      <c r="B58" s="94"/>
      <c r="C58" s="267" t="s">
        <v>376</v>
      </c>
      <c r="D58" s="289"/>
      <c r="E58" s="289"/>
      <c r="F58" s="289"/>
      <c r="G58" s="290"/>
      <c r="H58" s="93"/>
      <c r="I58" s="95">
        <v>23840</v>
      </c>
      <c r="J58" s="68"/>
      <c r="K58" s="267" t="s">
        <v>352</v>
      </c>
      <c r="L58" s="291"/>
      <c r="M58" s="292"/>
      <c r="O58" s="267" t="s">
        <v>386</v>
      </c>
      <c r="P58" s="289"/>
      <c r="Q58" s="289"/>
      <c r="R58" s="289"/>
      <c r="S58" s="289"/>
      <c r="T58" s="289"/>
      <c r="U58" s="290"/>
    </row>
    <row r="59" spans="1:21" ht="3" customHeight="1" x14ac:dyDescent="0.2">
      <c r="A59" s="59"/>
      <c r="E59" s="68"/>
      <c r="F59" s="68"/>
      <c r="G59" s="68"/>
      <c r="H59" s="93"/>
      <c r="I59" s="68"/>
      <c r="J59" s="68"/>
      <c r="K59" s="68"/>
      <c r="L59" s="68"/>
      <c r="M59" s="68"/>
      <c r="N59" s="68"/>
      <c r="O59" s="68"/>
      <c r="P59" s="68"/>
      <c r="Q59" s="68"/>
      <c r="R59" s="68"/>
      <c r="S59" s="68"/>
      <c r="T59" s="68"/>
      <c r="U59" s="68"/>
    </row>
    <row r="60" spans="1:21" x14ac:dyDescent="0.2">
      <c r="A60" s="60" t="s">
        <v>747</v>
      </c>
      <c r="B60" s="94"/>
      <c r="C60" s="267" t="s">
        <v>377</v>
      </c>
      <c r="D60" s="289"/>
      <c r="E60" s="289"/>
      <c r="F60" s="289"/>
      <c r="G60" s="290"/>
      <c r="H60" s="93"/>
      <c r="I60" s="95">
        <v>24123</v>
      </c>
      <c r="J60" s="68"/>
      <c r="K60" s="267" t="s">
        <v>362</v>
      </c>
      <c r="L60" s="291"/>
      <c r="M60" s="292"/>
      <c r="O60" s="267" t="s">
        <v>387</v>
      </c>
      <c r="P60" s="289"/>
      <c r="Q60" s="289"/>
      <c r="R60" s="289"/>
      <c r="S60" s="289"/>
      <c r="T60" s="289"/>
      <c r="U60" s="290"/>
    </row>
    <row r="61" spans="1:21" ht="3" customHeight="1" x14ac:dyDescent="0.2">
      <c r="A61" s="59"/>
      <c r="E61" s="68"/>
      <c r="F61" s="68"/>
      <c r="G61" s="68"/>
      <c r="H61" s="93"/>
      <c r="I61" s="68"/>
      <c r="J61" s="68"/>
      <c r="K61" s="68"/>
      <c r="L61" s="68"/>
      <c r="M61" s="68"/>
      <c r="N61" s="68"/>
      <c r="O61" s="68"/>
      <c r="P61" s="68"/>
      <c r="Q61" s="68"/>
      <c r="R61" s="68"/>
      <c r="S61" s="68"/>
      <c r="T61" s="68"/>
      <c r="U61" s="68"/>
    </row>
    <row r="62" spans="1:21" x14ac:dyDescent="0.2">
      <c r="A62" s="60" t="s">
        <v>748</v>
      </c>
      <c r="B62" s="94"/>
      <c r="C62" s="267" t="s">
        <v>378</v>
      </c>
      <c r="D62" s="289"/>
      <c r="E62" s="289"/>
      <c r="F62" s="289"/>
      <c r="G62" s="290"/>
      <c r="H62" s="93"/>
      <c r="I62" s="95">
        <v>28277</v>
      </c>
      <c r="J62" s="68"/>
      <c r="K62" s="267" t="s">
        <v>352</v>
      </c>
      <c r="L62" s="291"/>
      <c r="M62" s="292"/>
      <c r="O62" s="267" t="s">
        <v>388</v>
      </c>
      <c r="P62" s="289"/>
      <c r="Q62" s="289"/>
      <c r="R62" s="289"/>
      <c r="S62" s="289"/>
      <c r="T62" s="289"/>
      <c r="U62" s="290"/>
    </row>
    <row r="63" spans="1:21" ht="3" customHeight="1" x14ac:dyDescent="0.2">
      <c r="A63" s="59"/>
      <c r="E63" s="68"/>
      <c r="F63" s="68"/>
      <c r="G63" s="68"/>
      <c r="H63" s="93"/>
      <c r="I63" s="68"/>
      <c r="J63" s="68"/>
      <c r="K63" s="68"/>
      <c r="L63" s="68"/>
      <c r="M63" s="68"/>
      <c r="N63" s="68"/>
      <c r="O63" s="68"/>
      <c r="P63" s="68"/>
      <c r="Q63" s="68"/>
      <c r="R63" s="68"/>
      <c r="S63" s="68"/>
      <c r="T63" s="68"/>
      <c r="U63" s="68"/>
    </row>
    <row r="64" spans="1:21" x14ac:dyDescent="0.2">
      <c r="A64" s="60" t="s">
        <v>749</v>
      </c>
      <c r="B64" s="94"/>
      <c r="C64" s="267" t="s">
        <v>379</v>
      </c>
      <c r="D64" s="289"/>
      <c r="E64" s="289"/>
      <c r="F64" s="289"/>
      <c r="G64" s="290"/>
      <c r="H64" s="93"/>
      <c r="I64" s="95">
        <v>17192</v>
      </c>
      <c r="J64" s="68"/>
      <c r="K64" s="267" t="s">
        <v>352</v>
      </c>
      <c r="L64" s="291"/>
      <c r="M64" s="292"/>
      <c r="O64" s="267" t="s">
        <v>389</v>
      </c>
      <c r="P64" s="289"/>
      <c r="Q64" s="289"/>
      <c r="R64" s="289"/>
      <c r="S64" s="289"/>
      <c r="T64" s="289"/>
      <c r="U64" s="290"/>
    </row>
    <row r="65" spans="1:21" ht="3" customHeight="1" x14ac:dyDescent="0.2">
      <c r="A65" s="59"/>
      <c r="E65" s="68"/>
      <c r="F65" s="68"/>
      <c r="G65" s="68"/>
      <c r="H65" s="93"/>
      <c r="I65" s="68"/>
      <c r="J65" s="68"/>
      <c r="K65" s="68"/>
      <c r="L65" s="68"/>
      <c r="M65" s="68"/>
      <c r="N65" s="68"/>
      <c r="O65" s="68"/>
      <c r="P65" s="68"/>
      <c r="Q65" s="68"/>
      <c r="R65" s="68"/>
      <c r="S65" s="68"/>
      <c r="T65" s="68"/>
      <c r="U65" s="68"/>
    </row>
    <row r="66" spans="1:21" x14ac:dyDescent="0.2">
      <c r="A66" s="60" t="s">
        <v>750</v>
      </c>
      <c r="B66" s="94"/>
      <c r="C66" s="267" t="s">
        <v>380</v>
      </c>
      <c r="D66" s="289"/>
      <c r="E66" s="289"/>
      <c r="F66" s="289"/>
      <c r="G66" s="290"/>
      <c r="H66" s="93"/>
      <c r="I66" s="95">
        <v>16513</v>
      </c>
      <c r="J66" s="68"/>
      <c r="K66" s="267" t="s">
        <v>362</v>
      </c>
      <c r="L66" s="291"/>
      <c r="M66" s="292"/>
      <c r="O66" s="267" t="s">
        <v>390</v>
      </c>
      <c r="P66" s="289"/>
      <c r="Q66" s="289"/>
      <c r="R66" s="289"/>
      <c r="S66" s="289"/>
      <c r="T66" s="289"/>
      <c r="U66" s="290"/>
    </row>
    <row r="67" spans="1:21" ht="3" customHeight="1" x14ac:dyDescent="0.2">
      <c r="A67" s="59"/>
      <c r="E67" s="68"/>
      <c r="F67" s="68"/>
      <c r="G67" s="68"/>
      <c r="H67" s="93"/>
      <c r="I67" s="68"/>
      <c r="J67" s="68"/>
      <c r="K67" s="68"/>
      <c r="L67" s="68"/>
      <c r="M67" s="68"/>
      <c r="N67" s="68"/>
      <c r="O67" s="68"/>
      <c r="P67" s="68"/>
      <c r="Q67" s="68"/>
      <c r="R67" s="68"/>
      <c r="S67" s="68"/>
      <c r="T67" s="68"/>
      <c r="U67" s="68"/>
    </row>
    <row r="68" spans="1:21" x14ac:dyDescent="0.2">
      <c r="A68" s="60" t="s">
        <v>751</v>
      </c>
      <c r="B68" s="94"/>
      <c r="C68" s="267" t="s">
        <v>381</v>
      </c>
      <c r="D68" s="289"/>
      <c r="E68" s="289"/>
      <c r="F68" s="289"/>
      <c r="G68" s="290"/>
      <c r="H68" s="93"/>
      <c r="I68" s="95">
        <v>18769</v>
      </c>
      <c r="J68" s="68"/>
      <c r="K68" s="267" t="s">
        <v>362</v>
      </c>
      <c r="L68" s="291"/>
      <c r="M68" s="292"/>
      <c r="O68" s="267" t="s">
        <v>391</v>
      </c>
      <c r="P68" s="289"/>
      <c r="Q68" s="289"/>
      <c r="R68" s="289"/>
      <c r="S68" s="289"/>
      <c r="T68" s="289"/>
      <c r="U68" s="290"/>
    </row>
    <row r="69" spans="1:21" ht="3" customHeight="1" x14ac:dyDescent="0.2">
      <c r="A69" s="59"/>
      <c r="E69" s="68"/>
      <c r="F69" s="68"/>
      <c r="G69" s="68"/>
      <c r="H69" s="93"/>
      <c r="I69" s="68"/>
      <c r="J69" s="68"/>
      <c r="K69" s="68"/>
      <c r="L69" s="68"/>
      <c r="M69" s="68"/>
      <c r="N69" s="68"/>
      <c r="O69" s="68"/>
      <c r="P69" s="68"/>
      <c r="Q69" s="68"/>
      <c r="R69" s="68"/>
      <c r="S69" s="68"/>
      <c r="T69" s="68"/>
      <c r="U69" s="68"/>
    </row>
    <row r="70" spans="1:21" x14ac:dyDescent="0.2">
      <c r="A70" s="60" t="s">
        <v>752</v>
      </c>
      <c r="B70" s="94"/>
      <c r="C70" s="267" t="s">
        <v>382</v>
      </c>
      <c r="D70" s="289"/>
      <c r="E70" s="289"/>
      <c r="F70" s="289"/>
      <c r="G70" s="290"/>
      <c r="H70" s="93"/>
      <c r="I70" s="95">
        <v>12550</v>
      </c>
      <c r="J70" s="68"/>
      <c r="K70" s="267" t="s">
        <v>362</v>
      </c>
      <c r="L70" s="291"/>
      <c r="M70" s="292"/>
      <c r="O70" s="267" t="s">
        <v>392</v>
      </c>
      <c r="P70" s="289"/>
      <c r="Q70" s="289"/>
      <c r="R70" s="289"/>
      <c r="S70" s="289"/>
      <c r="T70" s="289"/>
      <c r="U70" s="290"/>
    </row>
    <row r="71" spans="1:21" ht="3" customHeight="1" x14ac:dyDescent="0.2">
      <c r="A71" s="59"/>
      <c r="E71" s="68"/>
      <c r="F71" s="68"/>
      <c r="G71" s="68"/>
      <c r="H71" s="93"/>
      <c r="I71" s="68"/>
      <c r="J71" s="68"/>
      <c r="K71" s="68"/>
      <c r="L71" s="68"/>
      <c r="M71" s="68"/>
      <c r="N71" s="68"/>
      <c r="O71" s="68"/>
      <c r="P71" s="68"/>
      <c r="Q71" s="68"/>
      <c r="R71" s="68"/>
      <c r="S71" s="68"/>
      <c r="T71" s="68"/>
      <c r="U71" s="68"/>
    </row>
    <row r="72" spans="1:21" x14ac:dyDescent="0.2">
      <c r="A72" s="60" t="s">
        <v>753</v>
      </c>
      <c r="B72" s="94"/>
      <c r="C72" s="267" t="s">
        <v>383</v>
      </c>
      <c r="D72" s="289"/>
      <c r="E72" s="289"/>
      <c r="F72" s="289"/>
      <c r="G72" s="290"/>
      <c r="H72" s="93"/>
      <c r="I72" s="95">
        <v>17969</v>
      </c>
      <c r="J72" s="68"/>
      <c r="K72" s="267" t="s">
        <v>362</v>
      </c>
      <c r="L72" s="291"/>
      <c r="M72" s="292"/>
      <c r="O72" s="267" t="s">
        <v>393</v>
      </c>
      <c r="P72" s="289"/>
      <c r="Q72" s="289"/>
      <c r="R72" s="289"/>
      <c r="S72" s="289"/>
      <c r="T72" s="289"/>
      <c r="U72" s="290"/>
    </row>
    <row r="73" spans="1:21" ht="3" customHeight="1" x14ac:dyDescent="0.2">
      <c r="A73" s="59"/>
      <c r="E73" s="68"/>
      <c r="F73" s="68"/>
      <c r="G73" s="68"/>
      <c r="H73" s="93"/>
      <c r="I73" s="68"/>
      <c r="J73" s="68"/>
      <c r="K73" s="68"/>
      <c r="L73" s="68"/>
      <c r="M73" s="68"/>
      <c r="N73" s="68"/>
      <c r="O73" s="68"/>
      <c r="P73" s="68"/>
      <c r="Q73" s="68"/>
      <c r="R73" s="68"/>
      <c r="S73" s="68"/>
      <c r="T73" s="68"/>
      <c r="U73" s="68"/>
    </row>
    <row r="74" spans="1:21" x14ac:dyDescent="0.2">
      <c r="A74" s="60" t="s">
        <v>754</v>
      </c>
      <c r="B74" s="94"/>
      <c r="C74" s="267" t="s">
        <v>384</v>
      </c>
      <c r="D74" s="289"/>
      <c r="E74" s="289"/>
      <c r="F74" s="289"/>
      <c r="G74" s="290"/>
      <c r="H74" s="93"/>
      <c r="I74" s="95">
        <v>24262</v>
      </c>
      <c r="J74" s="68"/>
      <c r="K74" s="267" t="s">
        <v>352</v>
      </c>
      <c r="L74" s="291"/>
      <c r="M74" s="292"/>
      <c r="O74" s="267" t="s">
        <v>394</v>
      </c>
      <c r="P74" s="289"/>
      <c r="Q74" s="289"/>
      <c r="R74" s="289"/>
      <c r="S74" s="289"/>
      <c r="T74" s="289"/>
      <c r="U74" s="290"/>
    </row>
    <row r="75" spans="1:21" ht="3" customHeight="1" x14ac:dyDescent="0.2">
      <c r="A75" s="59"/>
      <c r="E75" s="68"/>
      <c r="F75" s="68"/>
      <c r="G75" s="68"/>
      <c r="H75" s="93"/>
      <c r="I75" s="68"/>
      <c r="J75" s="68"/>
      <c r="K75" s="68"/>
      <c r="L75" s="68"/>
      <c r="M75" s="68"/>
      <c r="N75" s="68"/>
      <c r="O75" s="68"/>
      <c r="P75" s="68"/>
      <c r="Q75" s="68"/>
      <c r="R75" s="68"/>
      <c r="S75" s="68"/>
      <c r="T75" s="68"/>
      <c r="U75" s="68"/>
    </row>
    <row r="76" spans="1:21" x14ac:dyDescent="0.2">
      <c r="A76" s="60" t="s">
        <v>757</v>
      </c>
      <c r="B76" s="94"/>
      <c r="C76" s="267"/>
      <c r="D76" s="289"/>
      <c r="E76" s="289"/>
      <c r="F76" s="289"/>
      <c r="G76" s="290"/>
      <c r="H76" s="93"/>
      <c r="I76" s="95"/>
      <c r="J76" s="68"/>
      <c r="K76" s="267"/>
      <c r="L76" s="291"/>
      <c r="M76" s="292"/>
      <c r="O76" s="267"/>
      <c r="P76" s="289"/>
      <c r="Q76" s="289"/>
      <c r="R76" s="289"/>
      <c r="S76" s="289"/>
      <c r="T76" s="289"/>
      <c r="U76" s="290"/>
    </row>
    <row r="77" spans="1:21" ht="3" customHeight="1" x14ac:dyDescent="0.2">
      <c r="A77" s="59"/>
      <c r="E77" s="68"/>
      <c r="F77" s="68"/>
      <c r="G77" s="68"/>
      <c r="H77" s="93"/>
      <c r="I77" s="68"/>
      <c r="J77" s="68"/>
      <c r="K77" s="68"/>
      <c r="L77" s="68"/>
      <c r="M77" s="68"/>
      <c r="N77" s="68"/>
      <c r="O77" s="68"/>
      <c r="P77" s="68"/>
      <c r="Q77" s="68"/>
      <c r="R77" s="68"/>
      <c r="S77" s="68"/>
      <c r="T77" s="68"/>
      <c r="U77" s="68"/>
    </row>
    <row r="78" spans="1:21" x14ac:dyDescent="0.2">
      <c r="A78" s="60" t="s">
        <v>758</v>
      </c>
      <c r="B78" s="94"/>
      <c r="C78" s="267"/>
      <c r="D78" s="289"/>
      <c r="E78" s="289"/>
      <c r="F78" s="289"/>
      <c r="G78" s="290"/>
      <c r="H78" s="93"/>
      <c r="I78" s="95"/>
      <c r="J78" s="68"/>
      <c r="K78" s="267"/>
      <c r="L78" s="291"/>
      <c r="M78" s="292"/>
      <c r="O78" s="267"/>
      <c r="P78" s="289"/>
      <c r="Q78" s="289"/>
      <c r="R78" s="289"/>
      <c r="S78" s="289"/>
      <c r="T78" s="289"/>
      <c r="U78" s="290"/>
    </row>
    <row r="79" spans="1:21" ht="3" customHeight="1" x14ac:dyDescent="0.2">
      <c r="A79" s="59"/>
      <c r="E79" s="68"/>
      <c r="F79" s="68"/>
      <c r="G79" s="68"/>
      <c r="H79" s="93"/>
      <c r="I79" s="68"/>
      <c r="J79" s="68"/>
      <c r="K79" s="68"/>
      <c r="L79" s="68"/>
      <c r="M79" s="68"/>
      <c r="N79" s="68"/>
      <c r="O79" s="68"/>
      <c r="P79" s="68"/>
      <c r="Q79" s="68"/>
      <c r="R79" s="68"/>
      <c r="S79" s="68"/>
      <c r="T79" s="68"/>
      <c r="U79" s="68"/>
    </row>
    <row r="80" spans="1:21" x14ac:dyDescent="0.2">
      <c r="A80" s="60" t="s">
        <v>759</v>
      </c>
      <c r="B80" s="94"/>
      <c r="C80" s="267"/>
      <c r="D80" s="289"/>
      <c r="E80" s="289"/>
      <c r="F80" s="289"/>
      <c r="G80" s="290"/>
      <c r="H80" s="93"/>
      <c r="I80" s="95"/>
      <c r="J80" s="68"/>
      <c r="K80" s="267"/>
      <c r="L80" s="291"/>
      <c r="M80" s="292"/>
      <c r="O80" s="267"/>
      <c r="P80" s="289"/>
      <c r="Q80" s="289"/>
      <c r="R80" s="289"/>
      <c r="S80" s="289"/>
      <c r="T80" s="289"/>
      <c r="U80" s="290"/>
    </row>
    <row r="81" spans="1:21" ht="3" customHeight="1" x14ac:dyDescent="0.2">
      <c r="A81" s="59"/>
      <c r="E81" s="68"/>
      <c r="F81" s="68"/>
      <c r="G81" s="68"/>
      <c r="H81" s="93"/>
      <c r="I81" s="68"/>
      <c r="J81" s="68"/>
      <c r="K81" s="68"/>
      <c r="L81" s="68"/>
      <c r="M81" s="68"/>
      <c r="N81" s="68"/>
      <c r="O81" s="68"/>
      <c r="P81" s="68"/>
      <c r="Q81" s="68"/>
      <c r="R81" s="68"/>
      <c r="S81" s="68"/>
      <c r="T81" s="68"/>
      <c r="U81" s="68"/>
    </row>
    <row r="82" spans="1:21" x14ac:dyDescent="0.2">
      <c r="A82" s="60" t="s">
        <v>760</v>
      </c>
      <c r="B82" s="94"/>
      <c r="C82" s="267"/>
      <c r="D82" s="289"/>
      <c r="E82" s="289"/>
      <c r="F82" s="289"/>
      <c r="G82" s="290"/>
      <c r="H82" s="93"/>
      <c r="I82" s="95"/>
      <c r="J82" s="68"/>
      <c r="K82" s="267"/>
      <c r="L82" s="291"/>
      <c r="M82" s="292"/>
      <c r="O82" s="267"/>
      <c r="P82" s="289"/>
      <c r="Q82" s="289"/>
      <c r="R82" s="289"/>
      <c r="S82" s="289"/>
      <c r="T82" s="289"/>
      <c r="U82" s="290"/>
    </row>
    <row r="83" spans="1:21" ht="3" customHeight="1" x14ac:dyDescent="0.2">
      <c r="A83" s="59"/>
      <c r="E83" s="68"/>
      <c r="F83" s="68"/>
      <c r="G83" s="68"/>
      <c r="H83" s="93"/>
      <c r="I83" s="68"/>
      <c r="J83" s="68"/>
      <c r="K83" s="68"/>
      <c r="L83" s="68"/>
      <c r="M83" s="68"/>
      <c r="N83" s="68"/>
      <c r="O83" s="68"/>
      <c r="P83" s="68"/>
      <c r="Q83" s="68"/>
      <c r="R83" s="68"/>
      <c r="S83" s="68"/>
      <c r="T83" s="68"/>
      <c r="U83" s="68"/>
    </row>
    <row r="84" spans="1:21" x14ac:dyDescent="0.2">
      <c r="A84" s="60" t="s">
        <v>761</v>
      </c>
      <c r="B84" s="94"/>
      <c r="C84" s="267"/>
      <c r="D84" s="289"/>
      <c r="E84" s="289"/>
      <c r="F84" s="289"/>
      <c r="G84" s="290"/>
      <c r="H84" s="93"/>
      <c r="I84" s="95"/>
      <c r="J84" s="68"/>
      <c r="K84" s="267"/>
      <c r="L84" s="291"/>
      <c r="M84" s="292"/>
      <c r="O84" s="267"/>
      <c r="P84" s="289"/>
      <c r="Q84" s="289"/>
      <c r="R84" s="289"/>
      <c r="S84" s="289"/>
      <c r="T84" s="289"/>
      <c r="U84" s="290"/>
    </row>
    <row r="85" spans="1:21" ht="3" customHeight="1" x14ac:dyDescent="0.2">
      <c r="E85" s="68"/>
      <c r="F85" s="68"/>
      <c r="G85" s="68"/>
      <c r="H85" s="68"/>
      <c r="I85" s="68"/>
      <c r="J85" s="68"/>
      <c r="K85" s="68"/>
      <c r="L85" s="68"/>
      <c r="M85" s="68"/>
      <c r="N85" s="68"/>
      <c r="O85" s="68"/>
      <c r="P85" s="68"/>
      <c r="Q85" s="68"/>
      <c r="R85" s="68"/>
      <c r="S85" s="68"/>
      <c r="T85" s="68"/>
      <c r="U85" s="68"/>
    </row>
    <row r="86" spans="1:21" s="68" customFormat="1" ht="15.95" customHeight="1" x14ac:dyDescent="0.2">
      <c r="A86" s="96"/>
      <c r="B86" s="97"/>
      <c r="C86" s="97" t="s">
        <v>664</v>
      </c>
      <c r="D86" s="97"/>
      <c r="E86" s="98" t="str">
        <f>IF(LEN(Tablica_A!$E$9)&gt;3,Tablica_A!$E$9,"Nije upisano")</f>
        <v>PODRAVKA prehrambena industrija  d.d., Koprivnica</v>
      </c>
      <c r="F86" s="98"/>
      <c r="G86" s="98"/>
      <c r="H86" s="98"/>
      <c r="I86" s="98"/>
      <c r="J86" s="98"/>
      <c r="K86" s="98"/>
      <c r="L86" s="98"/>
      <c r="M86" s="98"/>
      <c r="N86" s="98"/>
      <c r="O86" s="98"/>
      <c r="P86" s="99"/>
      <c r="Q86" s="99"/>
      <c r="R86" s="99"/>
      <c r="S86" s="99"/>
      <c r="T86" s="99"/>
      <c r="U86" s="100"/>
    </row>
    <row r="87" spans="1:21" ht="3" customHeight="1" x14ac:dyDescent="0.2">
      <c r="A87" s="101"/>
      <c r="B87" s="73"/>
      <c r="C87" s="73"/>
      <c r="D87" s="73"/>
      <c r="E87" s="73"/>
      <c r="F87" s="73"/>
      <c r="G87" s="73"/>
      <c r="H87" s="73"/>
      <c r="I87" s="73"/>
      <c r="J87" s="73"/>
      <c r="K87" s="73"/>
      <c r="L87" s="73"/>
      <c r="M87" s="73"/>
      <c r="N87" s="73"/>
      <c r="O87" s="73"/>
      <c r="P87" s="73"/>
      <c r="Q87" s="73"/>
      <c r="R87" s="73"/>
      <c r="S87" s="73"/>
      <c r="T87" s="73"/>
      <c r="U87" s="102"/>
    </row>
    <row r="88" spans="1:21" s="68" customFormat="1" ht="15.95" customHeight="1" x14ac:dyDescent="0.2">
      <c r="A88" s="103"/>
      <c r="B88" s="104"/>
      <c r="C88" s="104" t="s">
        <v>762</v>
      </c>
      <c r="D88" s="104"/>
      <c r="E88" s="105" t="str">
        <f>IF(LEN(Tablica_A!$S$5)&gt;3,Tablica_A!$S$5,"Nije upisano")</f>
        <v>03454088</v>
      </c>
      <c r="F88" s="105"/>
      <c r="G88" s="105"/>
      <c r="H88" s="106"/>
      <c r="I88" s="106"/>
      <c r="J88" s="104"/>
      <c r="K88" s="104" t="s">
        <v>763</v>
      </c>
      <c r="L88" s="106"/>
      <c r="M88" s="105" t="str">
        <f>IF(LEN(Tablica_A!$G$7)&gt;3,Tablica_A!$G$7,"Nije upisano")</f>
        <v>2006-12</v>
      </c>
      <c r="N88" s="105"/>
      <c r="O88" s="105"/>
      <c r="P88" s="106"/>
      <c r="Q88" s="106"/>
      <c r="R88" s="106"/>
      <c r="S88" s="106"/>
      <c r="T88" s="106"/>
      <c r="U88" s="108"/>
    </row>
    <row r="89" spans="1:21" ht="24.75" customHeight="1" x14ac:dyDescent="0.25">
      <c r="A89" s="87" t="s">
        <v>764</v>
      </c>
      <c r="B89" s="58"/>
    </row>
    <row r="90" spans="1:21" x14ac:dyDescent="0.2">
      <c r="B90" s="69"/>
      <c r="C90" s="69"/>
      <c r="D90" s="69"/>
      <c r="F90" s="69"/>
      <c r="J90" s="74"/>
      <c r="R90" s="109"/>
      <c r="S90" s="64" t="s">
        <v>765</v>
      </c>
      <c r="T90" s="69"/>
      <c r="U90" s="173">
        <v>16537</v>
      </c>
    </row>
    <row r="91" spans="1:21" ht="15.75" x14ac:dyDescent="0.2">
      <c r="A91" s="68" t="s">
        <v>766</v>
      </c>
      <c r="B91" s="88"/>
    </row>
    <row r="92" spans="1:21" ht="15" customHeight="1" x14ac:dyDescent="0.2">
      <c r="C92" s="282" t="s">
        <v>767</v>
      </c>
      <c r="D92" s="282"/>
      <c r="E92" s="282"/>
      <c r="F92" s="282"/>
      <c r="G92" s="282"/>
      <c r="H92" s="282"/>
      <c r="I92" s="282"/>
      <c r="K92" s="282" t="s">
        <v>768</v>
      </c>
      <c r="L92" s="282"/>
      <c r="M92" s="282"/>
      <c r="N92" s="282"/>
      <c r="O92" s="282"/>
      <c r="P92" s="282"/>
      <c r="Q92" s="282"/>
      <c r="S92" s="297" t="s">
        <v>769</v>
      </c>
      <c r="T92" s="297"/>
      <c r="U92" s="297"/>
    </row>
    <row r="93" spans="1:21" x14ac:dyDescent="0.2">
      <c r="C93" s="283"/>
      <c r="D93" s="283"/>
      <c r="E93" s="283"/>
      <c r="F93" s="283"/>
      <c r="G93" s="283"/>
      <c r="H93" s="283"/>
      <c r="I93" s="283"/>
      <c r="K93" s="283"/>
      <c r="L93" s="283"/>
      <c r="M93" s="283"/>
      <c r="N93" s="283"/>
      <c r="O93" s="283"/>
      <c r="P93" s="283"/>
      <c r="Q93" s="283"/>
      <c r="S93" s="92" t="s">
        <v>770</v>
      </c>
      <c r="T93" s="111"/>
      <c r="U93" s="111" t="s">
        <v>771</v>
      </c>
    </row>
    <row r="94" spans="1:21" ht="3" customHeight="1" x14ac:dyDescent="0.2"/>
    <row r="95" spans="1:21" x14ac:dyDescent="0.2">
      <c r="A95" s="60" t="s">
        <v>688</v>
      </c>
      <c r="B95" s="94"/>
      <c r="C95" s="267" t="s">
        <v>395</v>
      </c>
      <c r="D95" s="289"/>
      <c r="E95" s="289"/>
      <c r="F95" s="289"/>
      <c r="G95" s="289"/>
      <c r="H95" s="289"/>
      <c r="I95" s="290"/>
      <c r="K95" s="267" t="s">
        <v>405</v>
      </c>
      <c r="L95" s="289"/>
      <c r="M95" s="289"/>
      <c r="N95" s="289"/>
      <c r="O95" s="289"/>
      <c r="P95" s="268"/>
      <c r="Q95" s="269"/>
      <c r="S95" s="112">
        <v>576880</v>
      </c>
      <c r="U95" s="113">
        <v>10.6435</v>
      </c>
    </row>
    <row r="96" spans="1:21" ht="3" customHeight="1" x14ac:dyDescent="0.2">
      <c r="A96" s="59"/>
      <c r="B96" s="94"/>
      <c r="S96" s="114"/>
    </row>
    <row r="97" spans="1:21" x14ac:dyDescent="0.2">
      <c r="A97" s="60" t="s">
        <v>689</v>
      </c>
      <c r="B97" s="94"/>
      <c r="C97" s="267" t="s">
        <v>397</v>
      </c>
      <c r="D97" s="289"/>
      <c r="E97" s="289"/>
      <c r="F97" s="289"/>
      <c r="G97" s="289"/>
      <c r="H97" s="289"/>
      <c r="I97" s="290"/>
      <c r="K97" s="267" t="s">
        <v>406</v>
      </c>
      <c r="L97" s="289"/>
      <c r="M97" s="289"/>
      <c r="N97" s="289"/>
      <c r="O97" s="289"/>
      <c r="P97" s="268"/>
      <c r="Q97" s="269"/>
      <c r="S97" s="112">
        <v>575598</v>
      </c>
      <c r="U97" s="113">
        <v>10.619899999999999</v>
      </c>
    </row>
    <row r="98" spans="1:21" ht="3" customHeight="1" x14ac:dyDescent="0.2">
      <c r="A98" s="59"/>
      <c r="B98" s="94"/>
      <c r="S98" s="114"/>
    </row>
    <row r="99" spans="1:21" x14ac:dyDescent="0.2">
      <c r="A99" s="60" t="s">
        <v>690</v>
      </c>
      <c r="B99" s="94"/>
      <c r="C99" s="267" t="s">
        <v>396</v>
      </c>
      <c r="D99" s="289"/>
      <c r="E99" s="289"/>
      <c r="F99" s="289"/>
      <c r="G99" s="289"/>
      <c r="H99" s="289"/>
      <c r="I99" s="290"/>
      <c r="K99" s="267" t="s">
        <v>406</v>
      </c>
      <c r="L99" s="289"/>
      <c r="M99" s="289"/>
      <c r="N99" s="289"/>
      <c r="O99" s="289"/>
      <c r="P99" s="268"/>
      <c r="Q99" s="269"/>
      <c r="S99" s="112">
        <v>532808</v>
      </c>
      <c r="U99" s="113">
        <v>9.8303999999999991</v>
      </c>
    </row>
    <row r="100" spans="1:21" ht="3" customHeight="1" x14ac:dyDescent="0.2">
      <c r="A100" s="59"/>
      <c r="B100" s="94"/>
      <c r="S100" s="114"/>
    </row>
    <row r="101" spans="1:21" x14ac:dyDescent="0.2">
      <c r="A101" s="60" t="s">
        <v>691</v>
      </c>
      <c r="B101" s="94"/>
      <c r="C101" s="267" t="s">
        <v>398</v>
      </c>
      <c r="D101" s="289"/>
      <c r="E101" s="289"/>
      <c r="F101" s="289"/>
      <c r="G101" s="289"/>
      <c r="H101" s="289"/>
      <c r="I101" s="290"/>
      <c r="K101" s="267" t="s">
        <v>407</v>
      </c>
      <c r="L101" s="289"/>
      <c r="M101" s="289"/>
      <c r="N101" s="289"/>
      <c r="O101" s="289"/>
      <c r="P101" s="268"/>
      <c r="Q101" s="269"/>
      <c r="S101" s="112">
        <v>465849</v>
      </c>
      <c r="U101" s="113">
        <v>8.5950000000000006</v>
      </c>
    </row>
    <row r="102" spans="1:21" ht="3" customHeight="1" x14ac:dyDescent="0.2">
      <c r="A102" s="60"/>
      <c r="B102" s="94"/>
      <c r="S102" s="114"/>
    </row>
    <row r="103" spans="1:21" x14ac:dyDescent="0.2">
      <c r="A103" s="60" t="s">
        <v>692</v>
      </c>
      <c r="B103" s="94"/>
      <c r="C103" s="267" t="s">
        <v>399</v>
      </c>
      <c r="D103" s="289"/>
      <c r="E103" s="289"/>
      <c r="F103" s="289"/>
      <c r="G103" s="289"/>
      <c r="H103" s="289"/>
      <c r="I103" s="290"/>
      <c r="K103" s="267" t="s">
        <v>408</v>
      </c>
      <c r="L103" s="289"/>
      <c r="M103" s="289"/>
      <c r="N103" s="289"/>
      <c r="O103" s="289"/>
      <c r="P103" s="268"/>
      <c r="Q103" s="269"/>
      <c r="S103" s="112">
        <v>321804</v>
      </c>
      <c r="U103" s="113">
        <v>5.9372999999999996</v>
      </c>
    </row>
    <row r="104" spans="1:21" ht="3" customHeight="1" x14ac:dyDescent="0.2">
      <c r="A104" s="59"/>
      <c r="B104" s="94"/>
      <c r="S104" s="114"/>
    </row>
    <row r="105" spans="1:21" x14ac:dyDescent="0.2">
      <c r="A105" s="60" t="s">
        <v>693</v>
      </c>
      <c r="B105" s="94"/>
      <c r="C105" s="267" t="s">
        <v>400</v>
      </c>
      <c r="D105" s="289"/>
      <c r="E105" s="289"/>
      <c r="F105" s="289"/>
      <c r="G105" s="289"/>
      <c r="H105" s="289"/>
      <c r="I105" s="290"/>
      <c r="K105" s="267" t="s">
        <v>409</v>
      </c>
      <c r="L105" s="289"/>
      <c r="M105" s="289"/>
      <c r="N105" s="289"/>
      <c r="O105" s="289"/>
      <c r="P105" s="268"/>
      <c r="Q105" s="269"/>
      <c r="S105" s="112">
        <v>209231</v>
      </c>
      <c r="U105" s="113">
        <v>3.8603000000000001</v>
      </c>
    </row>
    <row r="106" spans="1:21" ht="3" customHeight="1" x14ac:dyDescent="0.2">
      <c r="A106" s="59"/>
      <c r="B106" s="94"/>
      <c r="S106" s="114"/>
    </row>
    <row r="107" spans="1:21" x14ac:dyDescent="0.2">
      <c r="A107" s="60" t="s">
        <v>694</v>
      </c>
      <c r="B107" s="94"/>
      <c r="C107" s="267" t="s">
        <v>401</v>
      </c>
      <c r="D107" s="289"/>
      <c r="E107" s="289"/>
      <c r="F107" s="289"/>
      <c r="G107" s="289"/>
      <c r="H107" s="289"/>
      <c r="I107" s="290"/>
      <c r="K107" s="267" t="s">
        <v>410</v>
      </c>
      <c r="L107" s="289"/>
      <c r="M107" s="289"/>
      <c r="N107" s="289"/>
      <c r="O107" s="289"/>
      <c r="P107" s="268"/>
      <c r="Q107" s="269"/>
      <c r="S107" s="112">
        <v>205090</v>
      </c>
      <c r="U107" s="113">
        <v>3.7839</v>
      </c>
    </row>
    <row r="108" spans="1:21" ht="3" customHeight="1" x14ac:dyDescent="0.2">
      <c r="A108" s="59"/>
      <c r="B108" s="94"/>
      <c r="S108" s="114"/>
    </row>
    <row r="109" spans="1:21" x14ac:dyDescent="0.2">
      <c r="A109" s="60" t="s">
        <v>695</v>
      </c>
      <c r="B109" s="94"/>
      <c r="C109" s="267" t="s">
        <v>402</v>
      </c>
      <c r="D109" s="289"/>
      <c r="E109" s="289"/>
      <c r="F109" s="289"/>
      <c r="G109" s="289"/>
      <c r="H109" s="289"/>
      <c r="I109" s="290"/>
      <c r="K109" s="267" t="s">
        <v>409</v>
      </c>
      <c r="L109" s="289"/>
      <c r="M109" s="289"/>
      <c r="N109" s="289"/>
      <c r="O109" s="289"/>
      <c r="P109" s="268"/>
      <c r="Q109" s="269"/>
      <c r="S109" s="112">
        <v>172114</v>
      </c>
      <c r="U109" s="113">
        <v>3.1755</v>
      </c>
    </row>
    <row r="110" spans="1:21" ht="3" customHeight="1" x14ac:dyDescent="0.2">
      <c r="A110" s="59"/>
      <c r="B110" s="94"/>
      <c r="S110" s="114"/>
    </row>
    <row r="111" spans="1:21" x14ac:dyDescent="0.2">
      <c r="A111" s="60" t="s">
        <v>696</v>
      </c>
      <c r="B111" s="94"/>
      <c r="C111" s="267" t="s">
        <v>403</v>
      </c>
      <c r="D111" s="289"/>
      <c r="E111" s="289"/>
      <c r="F111" s="289"/>
      <c r="G111" s="289"/>
      <c r="H111" s="289"/>
      <c r="I111" s="290"/>
      <c r="K111" s="267" t="s">
        <v>408</v>
      </c>
      <c r="L111" s="289"/>
      <c r="M111" s="289"/>
      <c r="N111" s="289"/>
      <c r="O111" s="289"/>
      <c r="P111" s="268"/>
      <c r="Q111" s="269"/>
      <c r="S111" s="112">
        <v>162165</v>
      </c>
      <c r="U111" s="113">
        <v>2.992</v>
      </c>
    </row>
    <row r="112" spans="1:21" ht="3" customHeight="1" x14ac:dyDescent="0.2">
      <c r="A112" s="59"/>
      <c r="B112" s="94"/>
      <c r="S112" s="114"/>
    </row>
    <row r="113" spans="1:21" x14ac:dyDescent="0.2">
      <c r="A113" s="60" t="s">
        <v>772</v>
      </c>
      <c r="B113" s="94"/>
      <c r="C113" s="267" t="s">
        <v>404</v>
      </c>
      <c r="D113" s="289"/>
      <c r="E113" s="289"/>
      <c r="F113" s="289"/>
      <c r="G113" s="289"/>
      <c r="H113" s="289"/>
      <c r="I113" s="290"/>
      <c r="K113" s="267" t="s">
        <v>411</v>
      </c>
      <c r="L113" s="289"/>
      <c r="M113" s="289"/>
      <c r="N113" s="289"/>
      <c r="O113" s="289"/>
      <c r="P113" s="268"/>
      <c r="Q113" s="269"/>
      <c r="S113" s="112">
        <v>160000</v>
      </c>
      <c r="U113" s="113">
        <v>2.952</v>
      </c>
    </row>
    <row r="114" spans="1:21" ht="3" customHeight="1" x14ac:dyDescent="0.2"/>
    <row r="115" spans="1:21" x14ac:dyDescent="0.2">
      <c r="A115" s="284" t="s">
        <v>773</v>
      </c>
      <c r="B115" s="285"/>
      <c r="C115" s="285"/>
      <c r="D115" s="285"/>
      <c r="E115" s="285"/>
      <c r="F115" s="94"/>
      <c r="G115" s="286">
        <v>1626000900</v>
      </c>
      <c r="H115" s="287"/>
      <c r="I115" s="288"/>
      <c r="J115" s="94"/>
      <c r="K115" s="94"/>
      <c r="L115" s="94"/>
      <c r="M115" s="94"/>
      <c r="N115" s="94"/>
      <c r="O115" s="94"/>
      <c r="P115" s="94"/>
      <c r="Q115" s="60" t="s">
        <v>774</v>
      </c>
      <c r="S115" s="112">
        <v>19689</v>
      </c>
      <c r="U115" s="113">
        <v>0.36330000000000001</v>
      </c>
    </row>
    <row r="116" spans="1:21" ht="9.9499999999999993" customHeight="1" x14ac:dyDescent="0.2"/>
    <row r="117" spans="1:21" ht="15.75" x14ac:dyDescent="0.2">
      <c r="A117" s="68" t="s">
        <v>775</v>
      </c>
      <c r="B117" s="88"/>
    </row>
    <row r="118" spans="1:21" ht="15.75" customHeight="1" x14ac:dyDescent="0.2">
      <c r="A118" s="334" t="s">
        <v>776</v>
      </c>
      <c r="B118" s="115"/>
      <c r="C118" s="304" t="s">
        <v>777</v>
      </c>
      <c r="D118" s="305"/>
      <c r="E118" s="336"/>
      <c r="F118" s="336"/>
      <c r="G118" s="336"/>
      <c r="H118" s="336"/>
      <c r="I118" s="336"/>
      <c r="J118" s="336"/>
      <c r="K118" s="337"/>
      <c r="L118" s="91"/>
      <c r="M118" s="304" t="s">
        <v>778</v>
      </c>
      <c r="N118" s="336"/>
      <c r="O118" s="336"/>
      <c r="P118" s="336"/>
      <c r="Q118" s="336"/>
      <c r="R118" s="336"/>
      <c r="S118" s="336"/>
      <c r="T118" s="336"/>
      <c r="U118" s="337"/>
    </row>
    <row r="119" spans="1:21" s="68" customFormat="1" ht="24.95" customHeight="1" x14ac:dyDescent="0.2">
      <c r="A119" s="335"/>
      <c r="B119" s="116"/>
      <c r="C119" s="304" t="s">
        <v>779</v>
      </c>
      <c r="D119" s="305"/>
      <c r="E119" s="306"/>
      <c r="F119" s="313" t="s">
        <v>780</v>
      </c>
      <c r="G119" s="314"/>
      <c r="H119" s="314"/>
      <c r="I119" s="314"/>
      <c r="J119" s="315"/>
      <c r="K119" s="118" t="s">
        <v>781</v>
      </c>
      <c r="L119" s="91"/>
      <c r="M119" s="304" t="s">
        <v>779</v>
      </c>
      <c r="N119" s="305"/>
      <c r="O119" s="306"/>
      <c r="P119" s="313" t="s">
        <v>780</v>
      </c>
      <c r="Q119" s="314"/>
      <c r="R119" s="314"/>
      <c r="S119" s="314"/>
      <c r="T119" s="315"/>
      <c r="U119" s="118" t="s">
        <v>781</v>
      </c>
    </row>
    <row r="120" spans="1:21" ht="3" customHeight="1" x14ac:dyDescent="0.2"/>
    <row r="121" spans="1:21" x14ac:dyDescent="0.2">
      <c r="A121" s="60" t="s">
        <v>688</v>
      </c>
      <c r="B121" s="94"/>
      <c r="C121" s="329" t="s">
        <v>412</v>
      </c>
      <c r="D121" s="330"/>
      <c r="E121" s="331"/>
      <c r="F121" s="109"/>
      <c r="G121" s="294">
        <v>300</v>
      </c>
      <c r="H121" s="295"/>
      <c r="I121" s="296"/>
      <c r="J121" s="119"/>
      <c r="K121" s="200">
        <v>5420003</v>
      </c>
      <c r="L121" s="77"/>
      <c r="M121" s="310"/>
      <c r="N121" s="311"/>
      <c r="O121" s="312"/>
      <c r="P121" s="120"/>
      <c r="Q121" s="307"/>
      <c r="R121" s="308"/>
      <c r="S121" s="309"/>
      <c r="T121" s="120"/>
      <c r="U121" s="200"/>
    </row>
    <row r="122" spans="1:21" ht="3" customHeight="1" x14ac:dyDescent="0.2">
      <c r="A122" s="59"/>
      <c r="B122" s="94"/>
      <c r="G122" s="59"/>
      <c r="H122" s="59"/>
      <c r="I122" s="59"/>
    </row>
    <row r="123" spans="1:21" x14ac:dyDescent="0.2">
      <c r="A123" s="60" t="s">
        <v>689</v>
      </c>
      <c r="B123" s="94"/>
      <c r="C123" s="329"/>
      <c r="D123" s="330"/>
      <c r="E123" s="331"/>
      <c r="F123" s="109"/>
      <c r="G123" s="294"/>
      <c r="H123" s="295"/>
      <c r="I123" s="296"/>
      <c r="J123" s="119"/>
      <c r="K123" s="200"/>
      <c r="L123" s="77"/>
      <c r="M123" s="310"/>
      <c r="N123" s="311"/>
      <c r="O123" s="312"/>
      <c r="P123" s="120"/>
      <c r="Q123" s="307"/>
      <c r="R123" s="308"/>
      <c r="S123" s="309"/>
      <c r="T123" s="120"/>
      <c r="U123" s="200"/>
    </row>
    <row r="124" spans="1:21" ht="3" customHeight="1" x14ac:dyDescent="0.2">
      <c r="A124" s="59"/>
      <c r="B124" s="94"/>
      <c r="G124" s="59"/>
      <c r="H124" s="59"/>
      <c r="I124" s="59"/>
    </row>
    <row r="125" spans="1:21" x14ac:dyDescent="0.2">
      <c r="A125" s="60" t="s">
        <v>690</v>
      </c>
      <c r="B125" s="94"/>
      <c r="C125" s="329"/>
      <c r="D125" s="330"/>
      <c r="E125" s="331"/>
      <c r="F125" s="109"/>
      <c r="G125" s="294"/>
      <c r="H125" s="295"/>
      <c r="I125" s="296"/>
      <c r="J125" s="119"/>
      <c r="K125" s="200"/>
      <c r="L125" s="77"/>
      <c r="M125" s="310"/>
      <c r="N125" s="311"/>
      <c r="O125" s="312"/>
      <c r="P125" s="120"/>
      <c r="Q125" s="307"/>
      <c r="R125" s="308"/>
      <c r="S125" s="309"/>
      <c r="T125" s="120"/>
      <c r="U125" s="200"/>
    </row>
    <row r="126" spans="1:21" ht="3" customHeight="1" x14ac:dyDescent="0.2">
      <c r="A126" s="59"/>
      <c r="B126" s="94"/>
      <c r="G126" s="59"/>
      <c r="H126" s="59"/>
      <c r="I126" s="59"/>
    </row>
    <row r="127" spans="1:21" x14ac:dyDescent="0.2">
      <c r="A127" s="60" t="s">
        <v>691</v>
      </c>
      <c r="B127" s="94"/>
      <c r="C127" s="329"/>
      <c r="D127" s="330"/>
      <c r="E127" s="331"/>
      <c r="F127" s="109"/>
      <c r="G127" s="294"/>
      <c r="H127" s="295"/>
      <c r="I127" s="296"/>
      <c r="J127" s="119"/>
      <c r="K127" s="200"/>
      <c r="L127" s="77"/>
      <c r="M127" s="310"/>
      <c r="N127" s="311"/>
      <c r="O127" s="312"/>
      <c r="P127" s="120"/>
      <c r="Q127" s="307"/>
      <c r="R127" s="308"/>
      <c r="S127" s="309"/>
      <c r="T127" s="120"/>
      <c r="U127" s="200"/>
    </row>
    <row r="128" spans="1:21" ht="3" customHeight="1" x14ac:dyDescent="0.2">
      <c r="A128" s="59"/>
      <c r="B128" s="94"/>
      <c r="G128" s="59"/>
      <c r="H128" s="59"/>
      <c r="I128" s="59"/>
    </row>
    <row r="129" spans="1:21" x14ac:dyDescent="0.2">
      <c r="A129" s="60" t="s">
        <v>692</v>
      </c>
      <c r="B129" s="94"/>
      <c r="C129" s="329"/>
      <c r="D129" s="330"/>
      <c r="E129" s="331"/>
      <c r="F129" s="109"/>
      <c r="G129" s="294"/>
      <c r="H129" s="295"/>
      <c r="I129" s="296"/>
      <c r="J129" s="119"/>
      <c r="K129" s="200"/>
      <c r="L129" s="77"/>
      <c r="M129" s="310"/>
      <c r="N129" s="311"/>
      <c r="O129" s="312"/>
      <c r="P129" s="120"/>
      <c r="Q129" s="307"/>
      <c r="R129" s="308"/>
      <c r="S129" s="309"/>
      <c r="T129" s="120"/>
      <c r="U129" s="200"/>
    </row>
    <row r="130" spans="1:21" ht="3" customHeight="1" x14ac:dyDescent="0.2">
      <c r="A130" s="59"/>
      <c r="B130" s="94"/>
      <c r="G130" s="59"/>
      <c r="H130" s="59"/>
      <c r="I130" s="59"/>
    </row>
    <row r="131" spans="1:21" x14ac:dyDescent="0.2">
      <c r="A131" s="60" t="s">
        <v>693</v>
      </c>
      <c r="B131" s="94"/>
      <c r="C131" s="329"/>
      <c r="D131" s="330"/>
      <c r="E131" s="331"/>
      <c r="F131" s="109"/>
      <c r="G131" s="294"/>
      <c r="H131" s="295"/>
      <c r="I131" s="296"/>
      <c r="J131" s="119"/>
      <c r="K131" s="200"/>
      <c r="L131" s="77"/>
      <c r="M131" s="310"/>
      <c r="N131" s="311"/>
      <c r="O131" s="312"/>
      <c r="P131" s="120"/>
      <c r="Q131" s="307"/>
      <c r="R131" s="308"/>
      <c r="S131" s="309"/>
      <c r="T131" s="120"/>
      <c r="U131" s="200"/>
    </row>
    <row r="132" spans="1:21" ht="3" customHeight="1" x14ac:dyDescent="0.2">
      <c r="A132" s="59"/>
      <c r="B132" s="94"/>
      <c r="G132" s="59"/>
      <c r="H132" s="59"/>
      <c r="I132" s="59"/>
    </row>
    <row r="133" spans="1:21" x14ac:dyDescent="0.2">
      <c r="A133" s="60" t="s">
        <v>694</v>
      </c>
      <c r="B133" s="94"/>
      <c r="C133" s="329"/>
      <c r="D133" s="330"/>
      <c r="E133" s="331"/>
      <c r="F133" s="109"/>
      <c r="G133" s="294"/>
      <c r="H133" s="295"/>
      <c r="I133" s="296"/>
      <c r="J133" s="119"/>
      <c r="K133" s="200"/>
      <c r="L133" s="77"/>
      <c r="M133" s="310"/>
      <c r="N133" s="311"/>
      <c r="O133" s="312"/>
      <c r="P133" s="120"/>
      <c r="Q133" s="307"/>
      <c r="R133" s="308"/>
      <c r="S133" s="309"/>
      <c r="T133" s="120"/>
      <c r="U133" s="200"/>
    </row>
    <row r="134" spans="1:21" ht="3" customHeight="1" x14ac:dyDescent="0.2">
      <c r="A134" s="59"/>
      <c r="B134" s="94"/>
      <c r="G134" s="59"/>
      <c r="H134" s="59"/>
      <c r="I134" s="59"/>
    </row>
    <row r="135" spans="1:21" x14ac:dyDescent="0.2">
      <c r="A135" s="60" t="s">
        <v>695</v>
      </c>
      <c r="B135" s="94"/>
      <c r="C135" s="329"/>
      <c r="D135" s="330"/>
      <c r="E135" s="331"/>
      <c r="F135" s="109"/>
      <c r="G135" s="294"/>
      <c r="H135" s="295"/>
      <c r="I135" s="296"/>
      <c r="J135" s="119"/>
      <c r="K135" s="200"/>
      <c r="L135" s="77"/>
      <c r="M135" s="310"/>
      <c r="N135" s="311"/>
      <c r="O135" s="312"/>
      <c r="P135" s="120"/>
      <c r="Q135" s="307"/>
      <c r="R135" s="308"/>
      <c r="S135" s="309"/>
      <c r="T135" s="120"/>
      <c r="U135" s="200"/>
    </row>
    <row r="136" spans="1:21" ht="3" customHeight="1" x14ac:dyDescent="0.2">
      <c r="A136" s="59"/>
      <c r="B136" s="94"/>
      <c r="G136" s="59"/>
      <c r="H136" s="59"/>
      <c r="I136" s="59"/>
      <c r="M136" s="121"/>
    </row>
    <row r="137" spans="1:21" x14ac:dyDescent="0.2">
      <c r="A137" s="60" t="s">
        <v>696</v>
      </c>
      <c r="B137" s="94"/>
      <c r="C137" s="329"/>
      <c r="D137" s="330"/>
      <c r="E137" s="331"/>
      <c r="F137" s="109"/>
      <c r="G137" s="294"/>
      <c r="H137" s="295"/>
      <c r="I137" s="296"/>
      <c r="J137" s="119"/>
      <c r="K137" s="200"/>
      <c r="L137" s="77"/>
      <c r="M137" s="310"/>
      <c r="N137" s="311"/>
      <c r="O137" s="312"/>
      <c r="P137" s="120"/>
      <c r="Q137" s="307"/>
      <c r="R137" s="308"/>
      <c r="S137" s="309"/>
      <c r="T137" s="120"/>
      <c r="U137" s="200"/>
    </row>
    <row r="138" spans="1:21" ht="3" customHeight="1" x14ac:dyDescent="0.2"/>
    <row r="139" spans="1:21" x14ac:dyDescent="0.2">
      <c r="B139" s="60"/>
      <c r="C139" s="60"/>
      <c r="D139" s="60"/>
      <c r="E139" s="60"/>
      <c r="F139" s="60"/>
      <c r="G139" s="60"/>
      <c r="H139" s="60"/>
      <c r="I139" s="60"/>
      <c r="J139" s="60"/>
      <c r="K139" s="60"/>
      <c r="L139" s="60"/>
      <c r="M139" s="60" t="s">
        <v>442</v>
      </c>
      <c r="O139" s="267" t="s">
        <v>413</v>
      </c>
      <c r="P139" s="289"/>
      <c r="Q139" s="289"/>
      <c r="R139" s="289"/>
      <c r="S139" s="289"/>
      <c r="T139" s="289"/>
      <c r="U139" s="290"/>
    </row>
    <row r="140" spans="1:21" ht="3" customHeight="1" x14ac:dyDescent="0.2"/>
    <row r="141" spans="1:21" x14ac:dyDescent="0.2">
      <c r="B141" s="60"/>
      <c r="C141" s="60"/>
      <c r="D141" s="60"/>
      <c r="E141" s="60"/>
      <c r="F141" s="60"/>
      <c r="G141" s="60"/>
      <c r="H141" s="60"/>
      <c r="I141" s="60"/>
      <c r="J141" s="60"/>
      <c r="K141" s="60"/>
      <c r="L141" s="60"/>
      <c r="M141" s="60" t="s">
        <v>443</v>
      </c>
      <c r="O141" s="267"/>
      <c r="P141" s="289"/>
      <c r="Q141" s="289"/>
      <c r="R141" s="289"/>
      <c r="S141" s="289"/>
      <c r="T141" s="289"/>
      <c r="U141" s="290"/>
    </row>
    <row r="142" spans="1:21" ht="30" customHeight="1" x14ac:dyDescent="0.25">
      <c r="A142" s="122" t="s">
        <v>782</v>
      </c>
      <c r="B142" s="123"/>
    </row>
    <row r="143" spans="1:21" ht="3" customHeight="1" x14ac:dyDescent="0.2">
      <c r="A143" s="88"/>
      <c r="B143" s="88"/>
    </row>
    <row r="144" spans="1:21" ht="25.5" x14ac:dyDescent="0.2">
      <c r="C144" s="110" t="s">
        <v>783</v>
      </c>
      <c r="D144" s="111"/>
      <c r="E144" s="297" t="s">
        <v>784</v>
      </c>
      <c r="F144" s="285"/>
      <c r="G144" s="285"/>
      <c r="H144" s="285"/>
      <c r="I144" s="285"/>
      <c r="J144" s="285"/>
      <c r="K144" s="285"/>
      <c r="L144" s="111"/>
      <c r="M144" s="297" t="s">
        <v>785</v>
      </c>
      <c r="N144" s="338"/>
      <c r="O144" s="338"/>
      <c r="P144" s="90"/>
      <c r="Q144" s="297" t="s">
        <v>786</v>
      </c>
      <c r="R144" s="285"/>
      <c r="S144" s="285"/>
      <c r="T144" s="285"/>
      <c r="U144" s="285"/>
    </row>
    <row r="145" spans="1:21" ht="3" customHeight="1" x14ac:dyDescent="0.2"/>
    <row r="146" spans="1:21" x14ac:dyDescent="0.2">
      <c r="A146" s="60" t="s">
        <v>688</v>
      </c>
      <c r="B146" s="94"/>
      <c r="C146" s="201" t="s">
        <v>414</v>
      </c>
      <c r="D146" s="77"/>
      <c r="E146" s="267" t="s">
        <v>420</v>
      </c>
      <c r="F146" s="289"/>
      <c r="G146" s="289"/>
      <c r="H146" s="289"/>
      <c r="I146" s="289"/>
      <c r="J146" s="268"/>
      <c r="K146" s="269"/>
      <c r="M146" s="267" t="s">
        <v>352</v>
      </c>
      <c r="N146" s="289"/>
      <c r="O146" s="290"/>
      <c r="P146" s="119"/>
      <c r="Q146" s="267" t="s">
        <v>429</v>
      </c>
      <c r="R146" s="298"/>
      <c r="S146" s="298"/>
      <c r="T146" s="298"/>
      <c r="U146" s="299"/>
    </row>
    <row r="147" spans="1:21" ht="3" customHeight="1" x14ac:dyDescent="0.2">
      <c r="A147" s="59"/>
      <c r="B147" s="94"/>
    </row>
    <row r="148" spans="1:21" x14ac:dyDescent="0.2">
      <c r="A148" s="60" t="s">
        <v>689</v>
      </c>
      <c r="B148" s="94"/>
      <c r="C148" s="201" t="s">
        <v>415</v>
      </c>
      <c r="D148" s="77"/>
      <c r="E148" s="267" t="s">
        <v>421</v>
      </c>
      <c r="F148" s="289"/>
      <c r="G148" s="289"/>
      <c r="H148" s="289"/>
      <c r="I148" s="289"/>
      <c r="J148" s="268"/>
      <c r="K148" s="269"/>
      <c r="M148" s="267" t="s">
        <v>352</v>
      </c>
      <c r="N148" s="289"/>
      <c r="O148" s="290"/>
      <c r="P148" s="119"/>
      <c r="Q148" s="267" t="s">
        <v>430</v>
      </c>
      <c r="R148" s="298"/>
      <c r="S148" s="298"/>
      <c r="T148" s="298"/>
      <c r="U148" s="299"/>
    </row>
    <row r="149" spans="1:21" ht="3" customHeight="1" x14ac:dyDescent="0.2">
      <c r="A149" s="59"/>
      <c r="B149" s="94"/>
    </row>
    <row r="150" spans="1:21" x14ac:dyDescent="0.2">
      <c r="A150" s="60" t="s">
        <v>690</v>
      </c>
      <c r="B150" s="94"/>
      <c r="C150" s="201" t="s">
        <v>416</v>
      </c>
      <c r="D150" s="77"/>
      <c r="E150" s="267" t="s">
        <v>422</v>
      </c>
      <c r="F150" s="289"/>
      <c r="G150" s="289"/>
      <c r="H150" s="289"/>
      <c r="I150" s="289"/>
      <c r="J150" s="268"/>
      <c r="K150" s="269"/>
      <c r="M150" s="267" t="s">
        <v>352</v>
      </c>
      <c r="N150" s="289"/>
      <c r="O150" s="290"/>
      <c r="P150" s="119"/>
      <c r="Q150" s="267" t="s">
        <v>431</v>
      </c>
      <c r="R150" s="298"/>
      <c r="S150" s="298"/>
      <c r="T150" s="298"/>
      <c r="U150" s="299"/>
    </row>
    <row r="151" spans="1:21" ht="3" customHeight="1" x14ac:dyDescent="0.2">
      <c r="A151" s="59"/>
      <c r="B151" s="94"/>
    </row>
    <row r="152" spans="1:21" x14ac:dyDescent="0.2">
      <c r="A152" s="60" t="s">
        <v>691</v>
      </c>
      <c r="B152" s="94"/>
      <c r="C152" s="201" t="s">
        <v>417</v>
      </c>
      <c r="D152" s="77"/>
      <c r="E152" s="267" t="s">
        <v>423</v>
      </c>
      <c r="F152" s="289"/>
      <c r="G152" s="289"/>
      <c r="H152" s="289"/>
      <c r="I152" s="289"/>
      <c r="J152" s="268"/>
      <c r="K152" s="269"/>
      <c r="M152" s="267" t="s">
        <v>426</v>
      </c>
      <c r="N152" s="289"/>
      <c r="O152" s="290"/>
      <c r="P152" s="119"/>
      <c r="Q152" s="267" t="s">
        <v>432</v>
      </c>
      <c r="R152" s="298"/>
      <c r="S152" s="298"/>
      <c r="T152" s="298"/>
      <c r="U152" s="299"/>
    </row>
    <row r="153" spans="1:21" ht="3" customHeight="1" x14ac:dyDescent="0.2">
      <c r="A153" s="59"/>
      <c r="B153" s="94"/>
    </row>
    <row r="154" spans="1:21" x14ac:dyDescent="0.2">
      <c r="A154" s="60" t="s">
        <v>692</v>
      </c>
      <c r="B154" s="94"/>
      <c r="C154" s="201" t="s">
        <v>418</v>
      </c>
      <c r="D154" s="77"/>
      <c r="E154" s="267" t="s">
        <v>424</v>
      </c>
      <c r="F154" s="289"/>
      <c r="G154" s="289"/>
      <c r="H154" s="289"/>
      <c r="I154" s="289"/>
      <c r="J154" s="268"/>
      <c r="K154" s="269"/>
      <c r="M154" s="267" t="s">
        <v>427</v>
      </c>
      <c r="N154" s="289"/>
      <c r="O154" s="290"/>
      <c r="P154" s="119"/>
      <c r="Q154" s="267" t="s">
        <v>20</v>
      </c>
      <c r="R154" s="298"/>
      <c r="S154" s="298"/>
      <c r="T154" s="298"/>
      <c r="U154" s="299"/>
    </row>
    <row r="155" spans="1:21" ht="3" customHeight="1" x14ac:dyDescent="0.2">
      <c r="A155" s="59"/>
      <c r="B155" s="94"/>
    </row>
    <row r="156" spans="1:21" x14ac:dyDescent="0.2">
      <c r="A156" s="60" t="s">
        <v>693</v>
      </c>
      <c r="B156" s="94"/>
      <c r="C156" s="201" t="s">
        <v>419</v>
      </c>
      <c r="D156" s="77"/>
      <c r="E156" s="267" t="s">
        <v>425</v>
      </c>
      <c r="F156" s="289"/>
      <c r="G156" s="289"/>
      <c r="H156" s="289"/>
      <c r="I156" s="289"/>
      <c r="J156" s="268"/>
      <c r="K156" s="269"/>
      <c r="M156" s="267" t="s">
        <v>428</v>
      </c>
      <c r="N156" s="289"/>
      <c r="O156" s="290"/>
      <c r="P156" s="119"/>
      <c r="Q156" s="267" t="s">
        <v>433</v>
      </c>
      <c r="R156" s="298"/>
      <c r="S156" s="298"/>
      <c r="T156" s="298"/>
      <c r="U156" s="299"/>
    </row>
    <row r="157" spans="1:21" ht="3" customHeight="1" x14ac:dyDescent="0.2"/>
    <row r="158" spans="1:21" ht="15" customHeight="1" x14ac:dyDescent="0.2">
      <c r="A158" s="316" t="s">
        <v>787</v>
      </c>
      <c r="B158" s="317"/>
      <c r="C158" s="317"/>
      <c r="D158" s="317"/>
      <c r="E158" s="124"/>
      <c r="F158" s="60"/>
      <c r="H158" s="60"/>
      <c r="I158" s="60" t="s">
        <v>788</v>
      </c>
      <c r="K158" s="267" t="s">
        <v>434</v>
      </c>
      <c r="L158" s="291"/>
      <c r="M158" s="291"/>
      <c r="N158" s="291"/>
      <c r="O158" s="291"/>
      <c r="P158" s="291"/>
      <c r="Q158" s="291"/>
      <c r="R158" s="291"/>
      <c r="S158" s="291"/>
      <c r="T158" s="291"/>
      <c r="U158" s="292"/>
    </row>
    <row r="159" spans="1:21" ht="3" customHeight="1" x14ac:dyDescent="0.2">
      <c r="A159" s="317"/>
      <c r="B159" s="317"/>
      <c r="C159" s="317"/>
      <c r="D159" s="317"/>
      <c r="E159" s="124"/>
      <c r="F159" s="60"/>
      <c r="G159" s="125"/>
      <c r="H159" s="125"/>
      <c r="I159" s="125"/>
    </row>
    <row r="160" spans="1:21" x14ac:dyDescent="0.2">
      <c r="A160" s="317"/>
      <c r="B160" s="317"/>
      <c r="C160" s="317"/>
      <c r="D160" s="317"/>
      <c r="E160" s="124"/>
      <c r="F160" s="60"/>
      <c r="H160" s="60"/>
      <c r="I160" s="60" t="s">
        <v>789</v>
      </c>
      <c r="K160" s="267" t="s">
        <v>362</v>
      </c>
      <c r="L160" s="298"/>
      <c r="M160" s="299"/>
      <c r="O160" s="267" t="s">
        <v>435</v>
      </c>
      <c r="P160" s="289"/>
      <c r="Q160" s="289"/>
      <c r="R160" s="289"/>
      <c r="S160" s="289"/>
      <c r="T160" s="268"/>
      <c r="U160" s="269"/>
    </row>
    <row r="161" spans="1:21" ht="3" customHeight="1" x14ac:dyDescent="0.2"/>
    <row r="162" spans="1:21" ht="15" customHeight="1" x14ac:dyDescent="0.2">
      <c r="A162" s="126" t="s">
        <v>790</v>
      </c>
    </row>
    <row r="163" spans="1:21" x14ac:dyDescent="0.2">
      <c r="C163" s="297" t="s">
        <v>791</v>
      </c>
      <c r="D163" s="297"/>
      <c r="E163" s="297"/>
      <c r="F163" s="297"/>
      <c r="G163" s="297"/>
      <c r="H163" s="297"/>
      <c r="I163" s="297"/>
      <c r="J163" s="297"/>
      <c r="K163" s="297"/>
      <c r="L163" s="297"/>
      <c r="M163" s="297"/>
      <c r="N163" s="297"/>
      <c r="O163" s="297"/>
      <c r="Q163" s="297" t="s">
        <v>792</v>
      </c>
      <c r="R163" s="297"/>
      <c r="S163" s="297"/>
      <c r="T163" s="297"/>
      <c r="U163" s="297"/>
    </row>
    <row r="164" spans="1:21" ht="3" customHeight="1" x14ac:dyDescent="0.2"/>
    <row r="165" spans="1:21" x14ac:dyDescent="0.2">
      <c r="A165" s="60" t="s">
        <v>688</v>
      </c>
      <c r="C165" s="267" t="s">
        <v>436</v>
      </c>
      <c r="D165" s="289"/>
      <c r="E165" s="289"/>
      <c r="F165" s="289"/>
      <c r="G165" s="289"/>
      <c r="H165" s="289"/>
      <c r="I165" s="289"/>
      <c r="J165" s="289"/>
      <c r="K165" s="289"/>
      <c r="L165" s="289"/>
      <c r="M165" s="289"/>
      <c r="N165" s="289"/>
      <c r="O165" s="290"/>
      <c r="Q165" s="267" t="s">
        <v>437</v>
      </c>
      <c r="R165" s="298"/>
      <c r="S165" s="298"/>
      <c r="T165" s="298"/>
      <c r="U165" s="299"/>
    </row>
    <row r="166" spans="1:21" ht="3" customHeight="1" x14ac:dyDescent="0.2">
      <c r="A166" s="60"/>
    </row>
    <row r="167" spans="1:21" x14ac:dyDescent="0.2">
      <c r="A167" s="60" t="s">
        <v>689</v>
      </c>
      <c r="C167" s="267"/>
      <c r="D167" s="289"/>
      <c r="E167" s="289"/>
      <c r="F167" s="289"/>
      <c r="G167" s="289"/>
      <c r="H167" s="289"/>
      <c r="I167" s="289"/>
      <c r="J167" s="289"/>
      <c r="K167" s="289"/>
      <c r="L167" s="289"/>
      <c r="M167" s="289"/>
      <c r="N167" s="289"/>
      <c r="O167" s="290"/>
      <c r="Q167" s="267"/>
      <c r="R167" s="298"/>
      <c r="S167" s="298"/>
      <c r="T167" s="298"/>
      <c r="U167" s="299"/>
    </row>
    <row r="168" spans="1:21" ht="3" customHeight="1" x14ac:dyDescent="0.2">
      <c r="A168" s="60"/>
    </row>
    <row r="169" spans="1:21" x14ac:dyDescent="0.2">
      <c r="A169" s="60" t="s">
        <v>690</v>
      </c>
      <c r="C169" s="267"/>
      <c r="D169" s="289"/>
      <c r="E169" s="289"/>
      <c r="F169" s="289"/>
      <c r="G169" s="289"/>
      <c r="H169" s="289"/>
      <c r="I169" s="289"/>
      <c r="J169" s="289"/>
      <c r="K169" s="289"/>
      <c r="L169" s="289"/>
      <c r="M169" s="289"/>
      <c r="N169" s="289"/>
      <c r="O169" s="290"/>
      <c r="Q169" s="267"/>
      <c r="R169" s="298"/>
      <c r="S169" s="298"/>
      <c r="T169" s="298"/>
      <c r="U169" s="299"/>
    </row>
    <row r="170" spans="1:21" ht="3" customHeight="1" x14ac:dyDescent="0.2">
      <c r="A170" s="60"/>
    </row>
    <row r="171" spans="1:21" x14ac:dyDescent="0.2">
      <c r="A171" s="60" t="s">
        <v>691</v>
      </c>
      <c r="C171" s="267"/>
      <c r="D171" s="289"/>
      <c r="E171" s="289"/>
      <c r="F171" s="289"/>
      <c r="G171" s="289"/>
      <c r="H171" s="289"/>
      <c r="I171" s="289"/>
      <c r="J171" s="289"/>
      <c r="K171" s="289"/>
      <c r="L171" s="289"/>
      <c r="M171" s="289"/>
      <c r="N171" s="289"/>
      <c r="O171" s="290"/>
      <c r="Q171" s="267"/>
      <c r="R171" s="298"/>
      <c r="S171" s="298"/>
      <c r="T171" s="298"/>
      <c r="U171" s="299"/>
    </row>
    <row r="172" spans="1:21" ht="3" customHeight="1" x14ac:dyDescent="0.2">
      <c r="A172" s="60"/>
    </row>
    <row r="173" spans="1:21" x14ac:dyDescent="0.2">
      <c r="A173" s="60" t="s">
        <v>692</v>
      </c>
      <c r="C173" s="267"/>
      <c r="D173" s="289"/>
      <c r="E173" s="289"/>
      <c r="F173" s="289"/>
      <c r="G173" s="289"/>
      <c r="H173" s="289"/>
      <c r="I173" s="289"/>
      <c r="J173" s="289"/>
      <c r="K173" s="289"/>
      <c r="L173" s="289"/>
      <c r="M173" s="289"/>
      <c r="N173" s="289"/>
      <c r="O173" s="290"/>
      <c r="Q173" s="267"/>
      <c r="R173" s="298"/>
      <c r="S173" s="298"/>
      <c r="T173" s="298"/>
      <c r="U173" s="299"/>
    </row>
    <row r="174" spans="1:21" ht="3" customHeight="1" x14ac:dyDescent="0.2"/>
    <row r="175" spans="1:21" s="68" customFormat="1" ht="15.95" customHeight="1" x14ac:dyDescent="0.2">
      <c r="A175" s="96"/>
      <c r="B175" s="97"/>
      <c r="C175" s="97" t="s">
        <v>664</v>
      </c>
      <c r="D175" s="97"/>
      <c r="E175" s="98" t="str">
        <f>IF(LEN(Tablica_A!$E$9)&gt;3,Tablica_A!$E$9,"Nije upisano")</f>
        <v>PODRAVKA prehrambena industrija  d.d., Koprivnica</v>
      </c>
      <c r="F175" s="98"/>
      <c r="G175" s="98"/>
      <c r="H175" s="98"/>
      <c r="I175" s="98"/>
      <c r="J175" s="98"/>
      <c r="K175" s="98"/>
      <c r="L175" s="98"/>
      <c r="M175" s="98"/>
      <c r="N175" s="98"/>
      <c r="O175" s="98"/>
      <c r="P175" s="99"/>
      <c r="Q175" s="99"/>
      <c r="R175" s="99"/>
      <c r="S175" s="99"/>
      <c r="T175" s="99"/>
      <c r="U175" s="100"/>
    </row>
    <row r="176" spans="1:21" ht="3" customHeight="1" x14ac:dyDescent="0.2">
      <c r="A176" s="101"/>
      <c r="B176" s="73"/>
      <c r="C176" s="73"/>
      <c r="D176" s="73"/>
      <c r="E176" s="73"/>
      <c r="F176" s="73"/>
      <c r="G176" s="73"/>
      <c r="H176" s="73"/>
      <c r="I176" s="73"/>
      <c r="J176" s="73"/>
      <c r="K176" s="73"/>
      <c r="L176" s="73"/>
      <c r="M176" s="73"/>
      <c r="N176" s="73"/>
      <c r="O176" s="73"/>
      <c r="P176" s="73"/>
      <c r="Q176" s="73"/>
      <c r="R176" s="73"/>
      <c r="S176" s="73"/>
      <c r="T176" s="73"/>
      <c r="U176" s="102"/>
    </row>
    <row r="177" spans="1:21" s="68" customFormat="1" ht="15.95" customHeight="1" x14ac:dyDescent="0.2">
      <c r="A177" s="103"/>
      <c r="B177" s="104"/>
      <c r="C177" s="104" t="s">
        <v>762</v>
      </c>
      <c r="D177" s="104"/>
      <c r="E177" s="105" t="str">
        <f>IF(LEN(Tablica_A!$S$5)&gt;3,Tablica_A!$S$5,"Nije upisano")</f>
        <v>03454088</v>
      </c>
      <c r="F177" s="105"/>
      <c r="G177" s="105"/>
      <c r="H177" s="106"/>
      <c r="I177" s="106"/>
      <c r="J177" s="104"/>
      <c r="K177" s="104" t="s">
        <v>763</v>
      </c>
      <c r="L177" s="106"/>
      <c r="M177" s="105" t="str">
        <f>IF(LEN(Tablica_A!$G$7)&gt;3,Tablica_A!$G$7,"Nije upisano")</f>
        <v>2006-12</v>
      </c>
      <c r="N177" s="105"/>
      <c r="O177" s="105"/>
      <c r="P177" s="106"/>
      <c r="Q177" s="106"/>
      <c r="R177" s="106"/>
      <c r="S177" s="106"/>
      <c r="T177" s="106"/>
      <c r="U177" s="108"/>
    </row>
    <row r="178" spans="1:21" ht="9.9499999999999993" customHeight="1" x14ac:dyDescent="0.2"/>
    <row r="179" spans="1:21" ht="20.100000000000001" customHeight="1" x14ac:dyDescent="0.2">
      <c r="A179" s="126" t="s">
        <v>793</v>
      </c>
    </row>
    <row r="180" spans="1:21" ht="15" customHeight="1" x14ac:dyDescent="0.2">
      <c r="A180" s="127"/>
      <c r="B180" s="127"/>
      <c r="C180" s="127"/>
      <c r="D180" s="127"/>
      <c r="E180" s="127"/>
      <c r="F180" s="127"/>
      <c r="G180" s="293" t="s">
        <v>777</v>
      </c>
      <c r="H180" s="293"/>
      <c r="I180" s="293"/>
      <c r="J180" s="293"/>
      <c r="K180" s="293"/>
      <c r="L180" s="293"/>
      <c r="M180" s="293"/>
      <c r="N180" s="91"/>
      <c r="O180" s="293" t="s">
        <v>778</v>
      </c>
      <c r="P180" s="293"/>
      <c r="Q180" s="293"/>
      <c r="R180" s="293"/>
      <c r="S180" s="293"/>
      <c r="T180" s="293"/>
      <c r="U180" s="293"/>
    </row>
    <row r="181" spans="1:21" ht="15" customHeight="1" x14ac:dyDescent="0.2">
      <c r="A181" s="127"/>
      <c r="B181" s="127"/>
      <c r="C181" s="127"/>
      <c r="D181" s="127"/>
      <c r="E181" s="127"/>
      <c r="F181" s="127"/>
      <c r="G181" s="293" t="s">
        <v>794</v>
      </c>
      <c r="H181" s="293"/>
      <c r="I181" s="293"/>
      <c r="J181" s="293"/>
      <c r="K181" s="293" t="s">
        <v>795</v>
      </c>
      <c r="L181" s="293"/>
      <c r="M181" s="293"/>
      <c r="N181" s="91"/>
      <c r="O181" s="293" t="s">
        <v>794</v>
      </c>
      <c r="P181" s="293"/>
      <c r="Q181" s="293"/>
      <c r="R181" s="89"/>
      <c r="S181" s="293" t="s">
        <v>795</v>
      </c>
      <c r="T181" s="293"/>
      <c r="U181" s="293"/>
    </row>
    <row r="182" spans="1:21" ht="3" customHeight="1" x14ac:dyDescent="0.2">
      <c r="G182" s="111"/>
      <c r="H182" s="111"/>
      <c r="I182" s="111"/>
      <c r="J182" s="111"/>
      <c r="K182" s="111"/>
      <c r="L182" s="111"/>
      <c r="M182" s="111"/>
      <c r="N182" s="68"/>
      <c r="O182" s="111"/>
      <c r="P182" s="111"/>
      <c r="Q182" s="111"/>
      <c r="R182" s="111"/>
      <c r="S182" s="111"/>
      <c r="T182" s="111"/>
      <c r="U182" s="111"/>
    </row>
    <row r="183" spans="1:21" x14ac:dyDescent="0.2">
      <c r="B183" s="60"/>
      <c r="C183" s="60"/>
      <c r="D183" s="60"/>
      <c r="E183" s="60" t="s">
        <v>796</v>
      </c>
      <c r="G183" s="294">
        <v>375.01</v>
      </c>
      <c r="H183" s="295"/>
      <c r="I183" s="296"/>
      <c r="K183" s="294">
        <v>460</v>
      </c>
      <c r="L183" s="295"/>
      <c r="M183" s="296"/>
      <c r="O183" s="294"/>
      <c r="P183" s="295"/>
      <c r="Q183" s="296"/>
      <c r="S183" s="294"/>
      <c r="T183" s="295"/>
      <c r="U183" s="296"/>
    </row>
    <row r="184" spans="1:21" ht="3" customHeight="1" x14ac:dyDescent="0.2"/>
    <row r="185" spans="1:21" x14ac:dyDescent="0.2">
      <c r="B185" s="60"/>
      <c r="C185" s="60"/>
      <c r="D185" s="60"/>
      <c r="E185" s="60" t="s">
        <v>797</v>
      </c>
      <c r="G185" s="294">
        <v>421.1</v>
      </c>
      <c r="H185" s="295"/>
      <c r="I185" s="296"/>
      <c r="K185" s="294">
        <v>495</v>
      </c>
      <c r="L185" s="295"/>
      <c r="M185" s="296"/>
      <c r="O185" s="294"/>
      <c r="P185" s="295"/>
      <c r="Q185" s="296"/>
      <c r="S185" s="294"/>
      <c r="T185" s="295"/>
      <c r="U185" s="296"/>
    </row>
    <row r="186" spans="1:21" ht="3" customHeight="1" x14ac:dyDescent="0.2"/>
    <row r="187" spans="1:21" ht="20.100000000000001" customHeight="1" x14ac:dyDescent="0.2">
      <c r="A187" s="128" t="s">
        <v>709</v>
      </c>
      <c r="B187" s="91"/>
      <c r="C187" s="91"/>
      <c r="D187" s="91"/>
    </row>
    <row r="188" spans="1:21" x14ac:dyDescent="0.2">
      <c r="A188" s="127"/>
      <c r="B188" s="91"/>
      <c r="C188" s="91"/>
      <c r="D188" s="91"/>
      <c r="E188" s="91"/>
      <c r="F188" s="91"/>
      <c r="G188" s="304" t="s">
        <v>798</v>
      </c>
      <c r="H188" s="305"/>
      <c r="I188" s="305"/>
      <c r="J188" s="305"/>
      <c r="K188" s="305"/>
      <c r="L188" s="305"/>
      <c r="M188" s="306"/>
      <c r="O188" s="304" t="s">
        <v>799</v>
      </c>
      <c r="P188" s="305"/>
      <c r="Q188" s="305"/>
      <c r="R188" s="305"/>
      <c r="S188" s="305"/>
      <c r="T188" s="305"/>
      <c r="U188" s="306"/>
    </row>
    <row r="189" spans="1:21" x14ac:dyDescent="0.2">
      <c r="A189" s="91"/>
      <c r="B189" s="91"/>
      <c r="C189" s="91"/>
      <c r="D189" s="91"/>
      <c r="E189" s="91"/>
      <c r="F189" s="91"/>
      <c r="G189" s="304" t="s">
        <v>800</v>
      </c>
      <c r="H189" s="305"/>
      <c r="I189" s="305"/>
      <c r="J189" s="117"/>
      <c r="K189" s="304" t="s">
        <v>801</v>
      </c>
      <c r="L189" s="305"/>
      <c r="M189" s="306"/>
      <c r="O189" s="304" t="s">
        <v>800</v>
      </c>
      <c r="P189" s="305"/>
      <c r="Q189" s="306"/>
      <c r="S189" s="304" t="s">
        <v>801</v>
      </c>
      <c r="T189" s="305"/>
      <c r="U189" s="306"/>
    </row>
    <row r="190" spans="1:21" ht="3" customHeight="1" x14ac:dyDescent="0.2">
      <c r="A190" s="91"/>
      <c r="B190" s="91"/>
      <c r="C190" s="91"/>
      <c r="D190" s="91"/>
      <c r="E190" s="91"/>
      <c r="F190" s="91"/>
    </row>
    <row r="191" spans="1:21" x14ac:dyDescent="0.2">
      <c r="A191" s="91"/>
      <c r="B191" s="91"/>
      <c r="C191" s="91"/>
      <c r="D191" s="91"/>
      <c r="E191" s="91"/>
      <c r="F191" s="91"/>
      <c r="G191" s="294">
        <v>-4.1900000000000004</v>
      </c>
      <c r="H191" s="295"/>
      <c r="I191" s="296"/>
      <c r="K191" s="294">
        <v>11.74</v>
      </c>
      <c r="L191" s="295"/>
      <c r="M191" s="296"/>
      <c r="O191" s="294">
        <v>-7.26</v>
      </c>
      <c r="P191" s="295"/>
      <c r="Q191" s="296"/>
      <c r="S191" s="294">
        <v>11.24</v>
      </c>
      <c r="T191" s="295"/>
      <c r="U191" s="296"/>
    </row>
    <row r="192" spans="1:21" ht="3.95" customHeight="1" x14ac:dyDescent="0.2"/>
    <row r="193" spans="1:21" x14ac:dyDescent="0.2">
      <c r="B193" s="129"/>
      <c r="C193" s="129"/>
      <c r="D193" s="129"/>
      <c r="E193" s="129"/>
      <c r="F193" s="129"/>
      <c r="G193" s="129"/>
      <c r="H193" s="129"/>
      <c r="I193" s="129"/>
      <c r="J193" s="129"/>
      <c r="K193" s="129"/>
      <c r="L193" s="129"/>
      <c r="M193" s="129"/>
      <c r="N193" s="129"/>
      <c r="O193" s="129"/>
      <c r="P193" s="129"/>
      <c r="Q193" s="60" t="s">
        <v>802</v>
      </c>
      <c r="S193" s="339">
        <v>2547456</v>
      </c>
      <c r="T193" s="340"/>
      <c r="U193" s="341"/>
    </row>
    <row r="194" spans="1:21" ht="3.95" customHeight="1" x14ac:dyDescent="0.2"/>
    <row r="195" spans="1:21" ht="20.100000000000001" customHeight="1" x14ac:dyDescent="0.2">
      <c r="A195" s="128" t="s">
        <v>803</v>
      </c>
      <c r="B195" s="91"/>
      <c r="C195" s="91"/>
      <c r="D195" s="91"/>
    </row>
    <row r="196" spans="1:21" x14ac:dyDescent="0.2">
      <c r="K196" s="297" t="s">
        <v>804</v>
      </c>
      <c r="L196" s="297"/>
      <c r="M196" s="297"/>
      <c r="O196" s="297" t="s">
        <v>805</v>
      </c>
      <c r="P196" s="297"/>
      <c r="Q196" s="297"/>
      <c r="S196" s="297" t="s">
        <v>806</v>
      </c>
      <c r="T196" s="297"/>
      <c r="U196" s="297"/>
    </row>
    <row r="197" spans="1:21" ht="3.95" customHeight="1" x14ac:dyDescent="0.2"/>
    <row r="198" spans="1:21" x14ac:dyDescent="0.2">
      <c r="F198" s="94"/>
      <c r="G198" s="94"/>
      <c r="H198" s="94"/>
      <c r="I198" s="130" t="s">
        <v>807</v>
      </c>
      <c r="K198" s="294">
        <v>1.67</v>
      </c>
      <c r="L198" s="295"/>
      <c r="M198" s="296"/>
      <c r="O198" s="294">
        <v>1.67</v>
      </c>
      <c r="P198" s="295"/>
      <c r="Q198" s="296"/>
      <c r="S198" s="294"/>
      <c r="T198" s="295"/>
      <c r="U198" s="296"/>
    </row>
    <row r="199" spans="1:21" ht="3" customHeight="1" x14ac:dyDescent="0.2"/>
    <row r="200" spans="1:21" x14ac:dyDescent="0.2">
      <c r="F200" s="94"/>
      <c r="G200" s="94"/>
      <c r="H200" s="94"/>
      <c r="I200" s="130" t="s">
        <v>808</v>
      </c>
      <c r="K200" s="294"/>
      <c r="L200" s="295"/>
      <c r="M200" s="296"/>
      <c r="O200" s="294"/>
      <c r="P200" s="295"/>
      <c r="Q200" s="296"/>
      <c r="S200" s="294">
        <v>10.71</v>
      </c>
      <c r="T200" s="295"/>
      <c r="U200" s="296"/>
    </row>
    <row r="201" spans="1:21" ht="3" customHeight="1" x14ac:dyDescent="0.2"/>
    <row r="202" spans="1:21" hidden="1" x14ac:dyDescent="0.2"/>
    <row r="203" spans="1:21" hidden="1" x14ac:dyDescent="0.2"/>
    <row r="204" spans="1:21" hidden="1" x14ac:dyDescent="0.2"/>
    <row r="205" spans="1:21" hidden="1" x14ac:dyDescent="0.2"/>
    <row r="206" spans="1:21" hidden="1" x14ac:dyDescent="0.2"/>
    <row r="207" spans="1:21" hidden="1" x14ac:dyDescent="0.2"/>
    <row r="208" spans="1:21" hidden="1" x14ac:dyDescent="0.2"/>
    <row r="209" hidden="1" x14ac:dyDescent="0.2"/>
    <row r="210" hidden="1" x14ac:dyDescent="0.2"/>
    <row r="211" hidden="1" x14ac:dyDescent="0.2"/>
    <row r="212" hidden="1" x14ac:dyDescent="0.2"/>
    <row r="213" ht="5.0999999999999996" customHeight="1" x14ac:dyDescent="0.2"/>
    <row r="214" hidden="1" x14ac:dyDescent="0.2"/>
  </sheetData>
  <sheetProtection password="C79A" sheet="1" objects="1" scenarios="1" selectLockedCells="1"/>
  <mergeCells count="250">
    <mergeCell ref="O141:U141"/>
    <mergeCell ref="S200:U200"/>
    <mergeCell ref="S193:U193"/>
    <mergeCell ref="S196:U196"/>
    <mergeCell ref="O188:U188"/>
    <mergeCell ref="S189:U189"/>
    <mergeCell ref="O189:Q189"/>
    <mergeCell ref="O180:U180"/>
    <mergeCell ref="O181:Q181"/>
    <mergeCell ref="S181:U181"/>
    <mergeCell ref="O191:Q191"/>
    <mergeCell ref="S191:U191"/>
    <mergeCell ref="O183:Q183"/>
    <mergeCell ref="S185:U185"/>
    <mergeCell ref="O185:Q185"/>
    <mergeCell ref="S183:U183"/>
    <mergeCell ref="C173:O173"/>
    <mergeCell ref="Q165:U165"/>
    <mergeCell ref="Q167:U167"/>
    <mergeCell ref="Q169:U169"/>
    <mergeCell ref="Q171:U171"/>
    <mergeCell ref="Q173:U173"/>
    <mergeCell ref="C167:O167"/>
    <mergeCell ref="C169:O169"/>
    <mergeCell ref="C171:O171"/>
    <mergeCell ref="E144:K144"/>
    <mergeCell ref="Q144:U144"/>
    <mergeCell ref="M144:O144"/>
    <mergeCell ref="E154:K154"/>
    <mergeCell ref="M154:O154"/>
    <mergeCell ref="Q154:U154"/>
    <mergeCell ref="E150:K150"/>
    <mergeCell ref="M150:O150"/>
    <mergeCell ref="Q150:U150"/>
    <mergeCell ref="E152:K152"/>
    <mergeCell ref="M152:O152"/>
    <mergeCell ref="Q152:U152"/>
    <mergeCell ref="E146:K146"/>
    <mergeCell ref="M146:O146"/>
    <mergeCell ref="Q146:U146"/>
    <mergeCell ref="E148:K148"/>
    <mergeCell ref="M148:O148"/>
    <mergeCell ref="Q148:U148"/>
    <mergeCell ref="A118:A119"/>
    <mergeCell ref="K74:M74"/>
    <mergeCell ref="O74:U74"/>
    <mergeCell ref="C76:G76"/>
    <mergeCell ref="K76:M76"/>
    <mergeCell ref="O76:U76"/>
    <mergeCell ref="C118:K118"/>
    <mergeCell ref="M118:U118"/>
    <mergeCell ref="C119:E119"/>
    <mergeCell ref="C74:G74"/>
    <mergeCell ref="G129:I129"/>
    <mergeCell ref="K47:M47"/>
    <mergeCell ref="A51:B51"/>
    <mergeCell ref="C39:G39"/>
    <mergeCell ref="C41:G41"/>
    <mergeCell ref="K45:M45"/>
    <mergeCell ref="C70:G70"/>
    <mergeCell ref="K70:M70"/>
    <mergeCell ref="C68:G68"/>
    <mergeCell ref="K68:M68"/>
    <mergeCell ref="C137:E137"/>
    <mergeCell ref="G137:I137"/>
    <mergeCell ref="M137:O137"/>
    <mergeCell ref="Q137:S137"/>
    <mergeCell ref="C135:E135"/>
    <mergeCell ref="A29:B29"/>
    <mergeCell ref="A54:B54"/>
    <mergeCell ref="C54:G54"/>
    <mergeCell ref="C51:G51"/>
    <mergeCell ref="C60:G60"/>
    <mergeCell ref="C121:E121"/>
    <mergeCell ref="G121:I121"/>
    <mergeCell ref="C123:E123"/>
    <mergeCell ref="G123:I123"/>
    <mergeCell ref="G133:I133"/>
    <mergeCell ref="C125:E125"/>
    <mergeCell ref="G125:I125"/>
    <mergeCell ref="C127:E127"/>
    <mergeCell ref="C129:E129"/>
    <mergeCell ref="C131:E131"/>
    <mergeCell ref="Q135:S135"/>
    <mergeCell ref="M135:O135"/>
    <mergeCell ref="M133:O133"/>
    <mergeCell ref="M131:O131"/>
    <mergeCell ref="C133:E133"/>
    <mergeCell ref="G131:I131"/>
    <mergeCell ref="G135:I135"/>
    <mergeCell ref="C26:G27"/>
    <mergeCell ref="C97:I97"/>
    <mergeCell ref="K97:Q97"/>
    <mergeCell ref="C99:I99"/>
    <mergeCell ref="K99:Q99"/>
    <mergeCell ref="C43:G43"/>
    <mergeCell ref="C45:G45"/>
    <mergeCell ref="O68:U68"/>
    <mergeCell ref="O70:U70"/>
    <mergeCell ref="S92:U92"/>
    <mergeCell ref="C35:G35"/>
    <mergeCell ref="K60:M60"/>
    <mergeCell ref="O60:U60"/>
    <mergeCell ref="K39:M39"/>
    <mergeCell ref="O39:U39"/>
    <mergeCell ref="O37:U37"/>
    <mergeCell ref="K41:M41"/>
    <mergeCell ref="O41:U41"/>
    <mergeCell ref="K43:M43"/>
    <mergeCell ref="O43:U43"/>
    <mergeCell ref="I26:I27"/>
    <mergeCell ref="K27:M27"/>
    <mergeCell ref="O27:U27"/>
    <mergeCell ref="K29:M29"/>
    <mergeCell ref="O29:U29"/>
    <mergeCell ref="K26:U26"/>
    <mergeCell ref="K31:M31"/>
    <mergeCell ref="O31:U31"/>
    <mergeCell ref="C31:G31"/>
    <mergeCell ref="C37:G37"/>
    <mergeCell ref="C33:G33"/>
    <mergeCell ref="K33:M33"/>
    <mergeCell ref="O33:U33"/>
    <mergeCell ref="K35:M35"/>
    <mergeCell ref="O35:U35"/>
    <mergeCell ref="K37:M37"/>
    <mergeCell ref="O45:U45"/>
    <mergeCell ref="C47:G47"/>
    <mergeCell ref="O54:U54"/>
    <mergeCell ref="O47:U47"/>
    <mergeCell ref="C49:G49"/>
    <mergeCell ref="K49:M49"/>
    <mergeCell ref="O49:U49"/>
    <mergeCell ref="O51:U51"/>
    <mergeCell ref="K54:M54"/>
    <mergeCell ref="K51:M51"/>
    <mergeCell ref="O66:U66"/>
    <mergeCell ref="C56:G56"/>
    <mergeCell ref="K56:M56"/>
    <mergeCell ref="O56:U56"/>
    <mergeCell ref="C58:G58"/>
    <mergeCell ref="K58:M58"/>
    <mergeCell ref="O58:U58"/>
    <mergeCell ref="C62:G62"/>
    <mergeCell ref="K62:M62"/>
    <mergeCell ref="O62:U62"/>
    <mergeCell ref="C72:G72"/>
    <mergeCell ref="K72:M72"/>
    <mergeCell ref="O72:U72"/>
    <mergeCell ref="Q3:U3"/>
    <mergeCell ref="C29:G29"/>
    <mergeCell ref="C64:G64"/>
    <mergeCell ref="K64:M64"/>
    <mergeCell ref="O64:U64"/>
    <mergeCell ref="C66:G66"/>
    <mergeCell ref="K66:M66"/>
    <mergeCell ref="A1:U1"/>
    <mergeCell ref="M21:U21"/>
    <mergeCell ref="C23:E23"/>
    <mergeCell ref="G13:I13"/>
    <mergeCell ref="Q13:U13"/>
    <mergeCell ref="S5:U5"/>
    <mergeCell ref="M23:U23"/>
    <mergeCell ref="A19:E19"/>
    <mergeCell ref="S7:U7"/>
    <mergeCell ref="I11:M11"/>
    <mergeCell ref="C78:G78"/>
    <mergeCell ref="C80:G80"/>
    <mergeCell ref="C82:G82"/>
    <mergeCell ref="C165:O165"/>
    <mergeCell ref="C95:I95"/>
    <mergeCell ref="K95:Q95"/>
    <mergeCell ref="C101:I101"/>
    <mergeCell ref="K101:Q101"/>
    <mergeCell ref="C103:I103"/>
    <mergeCell ref="K103:Q103"/>
    <mergeCell ref="C105:I105"/>
    <mergeCell ref="M119:O119"/>
    <mergeCell ref="F119:J119"/>
    <mergeCell ref="K107:Q107"/>
    <mergeCell ref="C109:I109"/>
    <mergeCell ref="K109:Q109"/>
    <mergeCell ref="C113:I113"/>
    <mergeCell ref="K113:Q113"/>
    <mergeCell ref="C163:O163"/>
    <mergeCell ref="Q163:U163"/>
    <mergeCell ref="P119:T119"/>
    <mergeCell ref="Q121:S121"/>
    <mergeCell ref="M123:O123"/>
    <mergeCell ref="Q123:S123"/>
    <mergeCell ref="M125:O125"/>
    <mergeCell ref="K160:M160"/>
    <mergeCell ref="O160:U160"/>
    <mergeCell ref="A158:D160"/>
    <mergeCell ref="K78:M78"/>
    <mergeCell ref="O78:U78"/>
    <mergeCell ref="K80:M80"/>
    <mergeCell ref="O80:U80"/>
    <mergeCell ref="M127:O127"/>
    <mergeCell ref="Q127:S127"/>
    <mergeCell ref="K111:Q111"/>
    <mergeCell ref="C107:I107"/>
    <mergeCell ref="Q125:S125"/>
    <mergeCell ref="M121:O121"/>
    <mergeCell ref="O139:U139"/>
    <mergeCell ref="Q131:S131"/>
    <mergeCell ref="Q133:S133"/>
    <mergeCell ref="M129:O129"/>
    <mergeCell ref="G127:I127"/>
    <mergeCell ref="Q129:S129"/>
    <mergeCell ref="G189:I189"/>
    <mergeCell ref="K189:M189"/>
    <mergeCell ref="G185:I185"/>
    <mergeCell ref="K185:M185"/>
    <mergeCell ref="O84:U84"/>
    <mergeCell ref="K158:U158"/>
    <mergeCell ref="E156:K156"/>
    <mergeCell ref="M156:O156"/>
    <mergeCell ref="Q156:U156"/>
    <mergeCell ref="C111:I111"/>
    <mergeCell ref="O11:U11"/>
    <mergeCell ref="E9:U9"/>
    <mergeCell ref="G15:N15"/>
    <mergeCell ref="G17:N17"/>
    <mergeCell ref="A11:E11"/>
    <mergeCell ref="K191:M191"/>
    <mergeCell ref="G181:J181"/>
    <mergeCell ref="G183:I183"/>
    <mergeCell ref="K183:M183"/>
    <mergeCell ref="G188:M188"/>
    <mergeCell ref="G180:M180"/>
    <mergeCell ref="S198:U198"/>
    <mergeCell ref="K200:M200"/>
    <mergeCell ref="O200:Q200"/>
    <mergeCell ref="K196:M196"/>
    <mergeCell ref="O196:Q196"/>
    <mergeCell ref="K198:M198"/>
    <mergeCell ref="O198:Q198"/>
    <mergeCell ref="K181:M181"/>
    <mergeCell ref="G191:I191"/>
    <mergeCell ref="G23:K23"/>
    <mergeCell ref="K92:Q93"/>
    <mergeCell ref="A115:E115"/>
    <mergeCell ref="G115:I115"/>
    <mergeCell ref="C84:G84"/>
    <mergeCell ref="C92:I93"/>
    <mergeCell ref="K105:Q105"/>
    <mergeCell ref="K82:M82"/>
    <mergeCell ref="O82:U82"/>
    <mergeCell ref="K84:M84"/>
  </mergeCells>
  <phoneticPr fontId="0" type="noConversion"/>
  <dataValidations count="50">
    <dataValidation type="textLength" allowBlank="1" showErrorMessage="1" errorTitle="Matični broj" error="Matični broj unosite na osam znamenaka, s vodećim nulama, primjerice: 01234567" sqref="S5:U5">
      <formula1>8</formula1>
      <formula2>8</formula2>
    </dataValidation>
    <dataValidation type="list" allowBlank="1" showErrorMessage="1" errorTitle="Razdoblje obrade" error="Označite razdoblje obrade s liste, razdoblje označava GGGG-MM gdje je GGGG godina, a MM zadnji mjesec tromjesečja za koje se obrazac popunjava" sqref="G7">
      <formula1>"2004-03,2004-06,2004-09,2004-12,2005-03,2005-06,2005-09,2005-12,2006-03,2006-06,2006-09,2006-12"</formula1>
    </dataValidation>
    <dataValidation type="list" allowBlank="1" showInputMessage="1" showErrorMessage="1" errorTitle="Oznaka strukture vlasništva" error="Oznaka strukture vlasništva može biti: 10, 20, 21, 22 ili 23." sqref="G19">
      <formula1>"10,20,21,22,23"</formula1>
    </dataValidation>
    <dataValidation type="list" allowBlank="1" showErrorMessage="1" errorTitle="Oznaka konsolidacije" error="Ako je izvješće konsolidirano upišite DA, ako nije upišite NE" sqref="G5">
      <formula1>"DA,NE"</formula1>
    </dataValidation>
    <dataValidation type="whole" allowBlank="1" showInputMessage="1" showErrorMessage="1" errorTitle="Poštanski broj" error="Upišite poštanski broj u rangu 10000 do 60000 koji se primjenjuje u Hrvatskoj" sqref="G11">
      <formula1>10000</formula1>
      <formula2>60000</formula2>
    </dataValidation>
    <dataValidation type="textLength" allowBlank="1" showErrorMessage="1" errorTitle="Neispravna Šifra djelatnosti" error="Šifra djelatnosti upisuje se obavezno na 5 znamenaka" sqref="E21">
      <formula1>5</formula1>
      <formula2>5</formula2>
    </dataValidation>
    <dataValidation type="textLength" allowBlank="1" showInputMessage="1" showErrorMessage="1" errorTitle="Neispravan žiro račun" error="Žiro račun unesite u formatu:_x000a_XXXXXXX-YYZZZZZZZZ, bez razmaka ili drugih posebnih znakova." sqref="C23:E23">
      <formula1>18</formula1>
      <formula2>18</formula2>
    </dataValidation>
    <dataValidation type="textLength" allowBlank="1" showInputMessage="1" showErrorMessage="1" errorTitle="Neispravan broj" error="Broj telefona ili telefaxa upisuje se kao broj bez posebnih znakova &quot;/&quot;,  &quot;-&quot; ili razmaka između brojeva s obaveznim pozivnim brojem, npr.: 01/6127-087 upisujete na način: 016127087, ne odvajajte znamenke ni na koji način." sqref="G13:I13 Q13:U13">
      <formula1>9</formula1>
      <formula2>10</formula2>
    </dataValidation>
    <dataValidation type="date" allowBlank="1" showErrorMessage="1" errorTitle="Nedozvoljen unos" error="U polje se upisuje datum osnivanja društva kao D.D.a, datum upisujte u formatu: DD.MM.GGGG" sqref="U15">
      <formula1>1</formula1>
      <formula2>43831</formula2>
    </dataValidation>
    <dataValidation type="date" allowBlank="1" showErrorMessage="1" errorTitle="Neispravan datum rođenja" error="Datum rođenja izvan razumnih granica ili ga program ne prepoznaje kao datum, datum upisujte na način: DD.MM.GGGG bez točke nakon godine." sqref="I29 I31 I33 I35 I37 I39 I41 I43 I45 I47 I49 I51 I54 I56 I58 I60 I62 I64 I66 I68 I70 I72 I74 I76 I78 I80 I82 I84">
      <formula1>1</formula1>
      <formula2>32874</formula2>
    </dataValidation>
    <dataValidation type="whole" allowBlank="1" showInputMessage="1" showErrorMessage="1" errorTitle="Neispravan broj podružnica" error="Broj podružnica društva izvan dozvoljenih granica, potrebno je upisati stvaran broj podružnica društva koje funkcioniraju kao izdvojene cjeline (od 0 do 5000)" sqref="U17">
      <formula1>0</formula1>
      <formula2>5000</formula2>
    </dataValidation>
    <dataValidation type="whole" allowBlank="1" showErrorMessage="1" errorTitle="Neispravan broj zaposlenih" error="Broj zaposlenih mora biti cjelobrojna vrijednost veća ili jednaka nuli do maksimalno 100.000" sqref="U19">
      <formula1>0</formula1>
      <formula2>100000</formula2>
    </dataValidation>
    <dataValidation type="whole" operator="greaterThan" allowBlank="1" showErrorMessage="1" errorTitle="Neispravan broj dioničara" error="Broj dioničara mora biti brojevna vrijednost" sqref="U90">
      <formula1>0</formula1>
    </dataValidation>
    <dataValidation type="decimal" allowBlank="1" showErrorMessage="1" errorTitle="Neispravan postotak dionica" error="Suma svih postotaka dionica u vlasništvu mora biti manja ili jednaka 100" sqref="U95 U115">
      <formula1>0</formula1>
      <formula2>100.01</formula2>
    </dataValidation>
    <dataValidation type="decimal" allowBlank="1" showErrorMessage="1" errorTitle="Neispravan postotak dionica" error="Suma svih postotaka dionica u vlasništvu mora biti manja ili jednaka 100, a kod 2. dioničara 50%" sqref="U97">
      <formula1>0</formula1>
      <formula2>50.01</formula2>
    </dataValidation>
    <dataValidation type="decimal" allowBlank="1" showErrorMessage="1" errorTitle="Neispravan postotak dionica" error="Suma svih postotaka dionica u vlasništvu mora biti manja ili jednaka 100, a kod 3. dioničara 33,4%" sqref="U99">
      <formula1>0</formula1>
      <formula2>33.34</formula2>
    </dataValidation>
    <dataValidation type="decimal" allowBlank="1" showErrorMessage="1" errorTitle="Neispravan postotak dionica" error="Suma svih postotaka dionica u vlasništvu mora biti manja ili jednaka 100, a kod 4. dioničara 25%" sqref="U101">
      <formula1>0</formula1>
      <formula2>25.01</formula2>
    </dataValidation>
    <dataValidation type="decimal" allowBlank="1" showErrorMessage="1" errorTitle="Neispravan postotak dionica" error="Suma svih postotaka dionica u vlasništvu mora biti manja ili jednaka 100, a kod 5. dioničara 20%" sqref="U103">
      <formula1>0</formula1>
      <formula2>20.01</formula2>
    </dataValidation>
    <dataValidation type="textLength" allowBlank="1" showErrorMessage="1" errorTitle="Krivi unos" error="Matični broj sudskog registra može imati minimalno 5, maksimalno 10 znakova" sqref="S7:U7">
      <formula1>4</formula1>
      <formula2>10</formula2>
    </dataValidation>
    <dataValidation type="textLength" allowBlank="1" showErrorMessage="1" errorTitle="Krivi upis" error="Tvrtka (skraćena tvrtka) mora imati više od 5 manje od 150 slovnih znakova" sqref="E9:U9">
      <formula1>5</formula1>
      <formula2>150</formula2>
    </dataValidation>
    <dataValidation type="textLength" allowBlank="1" showErrorMessage="1" errorTitle="Krivi unos" error="Sjedište (mjesto) mora imati najmanje 2 najviše 50 slovnih znakova" sqref="I11:M11">
      <formula1>2</formula1>
      <formula2>50</formula2>
    </dataValidation>
    <dataValidation type="textLength" allowBlank="1" showErrorMessage="1" errorTitle="Krivi unos" error="Internet adresa ili e-mail adresa moraju imati više od 6, a maksimalno do 100 slovnih mjesta" sqref="G15:N15 G17:N17">
      <formula1>6</formula1>
      <formula2>100</formula2>
    </dataValidation>
    <dataValidation type="textLength" allowBlank="1" showErrorMessage="1" errorTitle="Krivi unos" error="Opis djelatnosti sumarno mora sadržavati najmanje 6, a najviše 150 slovnih znakova." sqref="M21:U21">
      <formula1>6</formula1>
      <formula2>150</formula2>
    </dataValidation>
    <dataValidation type="textLength" allowBlank="1" showErrorMessage="1" errorTitle="Krivi unos" error="Naziv institucije u kojoj je otvoren žiro račun mora sadržavati najmanje 3, a najviše 100 slovnih znakova." sqref="M23:U23">
      <formula1>3</formula1>
      <formula2>100</formula2>
    </dataValidation>
    <dataValidation type="textLength" allowBlank="1" showErrorMessage="1" errorTitle="Nedozvoljen unos" error="Ime i prezime predsjednika, članova Uprave i Nadzornog odbora te prokuriste moraju imati najmanje 5 najviše 50 slovnih znakova" sqref="C29:G29 C31:G31 C33:G33 C35:G35 C37:G37 C39:G39 C41:G41 C43:G43 C45:G45 C47:G47 C49:G49 C51:G51 C54:G54 C56:G56 C58:G58 C60:G60 C62:G62 C64:G64 C66:G66 C68:G68 C70:G70 C72:G72 C74:G74 C76:G76 C78:G78 C80:G80 C82:G82 C84:G84">
      <formula1>5</formula1>
      <formula2>50</formula2>
    </dataValidation>
    <dataValidation type="textLength" allowBlank="1" showErrorMessage="1" errorTitle="Krivi unos" error="Mjesto mora imati najmanje 2 a najviše 50 slovnih znakova" sqref="K84:M84 K31:M31 K33:M33 K35:M35 K37:M37 K39:M39 K41:M41 K43:M43 K45:M45 K47:M47 K49:M49 K51:M51 K54:M54 K56:M56 K58:M58 K60:M60 K62:M62 K64:M64 K66:M66 K68:M68 K70:M70 K72:M72 K74:M74 K76:M76 K78:M78 K80:M80 K82:M82 M146:O146 K29:M29 M150:O150 M152:O152 M154:O154 M156:O156 M148:O148 K160:M160">
      <formula1>2</formula1>
      <formula2>50</formula2>
    </dataValidation>
    <dataValidation type="textLength" allowBlank="1" showErrorMessage="1" errorTitle="Krivi unos" error="Ime i prezime / tvrtka moraju sadržavat najmanje 3, a najviše 64 slovna mjesta" sqref="C95:I95 C97:I97 C99:I99 C101:I101 C103:I103 C105:I105 C107:I107 C109:I109 C111:I111 C113:I113">
      <formula1>3</formula1>
      <formula2>64</formula2>
    </dataValidation>
    <dataValidation type="textLength" allowBlank="1" showErrorMessage="1" errorTitle="Krivi unos" error="Adresa (ulica i kućni broj) moraju imati najmanje 5, a najviše 50 slovnih znakova (u slučaju jako dugih naziva ulica skratite naziv ulice)" sqref="O11:U11 O84:U84 O31:U31 O33:U33 O35:U35 O37:U37 O39:U39 O41:U41 O43:U43 O45:U45 O47:U47 O49:U49 O51:U51 O54:U54 O56:U56 O58:U58 O60:U60 O62:U62 O64:U64 O66:U66 O68:U68 O70:U70 O72:U72 O74:U74 O76:U76 O78:U78 O80:U80 O82:U82 O29:U29 Q146:U146 Q156:U156 Q150:U150 Q152:U152 Q154:U154 Q148:U148 O160:U160">
      <formula1>5</formula1>
      <formula2>50</formula2>
    </dataValidation>
    <dataValidation type="textLength" allowBlank="1" showErrorMessage="1" errorTitle="Krivi unos" error="Adresa (mjesto, ulica i kućni broj) moraju imati najmanje 5, a najviše 80 slovnih znakova (u slučaju jako dugih naziva ulica skratite naziv ulice)" sqref="K95:Q95 K97:Q97 K99:Q99 K101:Q101 K103:Q103 K105:Q105 K107:Q107 K109:Q109 K111:Q111 K113:Q113">
      <formula1>5</formula1>
      <formula2>80</formula2>
    </dataValidation>
    <dataValidation type="textLength" allowBlank="1" showErrorMessage="1" errorTitle="Krivi unos" error="Oznaka emisije (ako postoji ta emisija dionica) mora sadržavati najmanje jedno a najviše deset slovnih znakova." sqref="C121:E121 C123:E123 C125:E125 C127:E127 C129:E129 C131:E131 C133:E133 C135:E135 C137:E137 M121:O121 M123:O123 M125:O125 M127:O127 M129:O129 M131:O131 M133:O133 M135:O135 M137:O137">
      <formula1>1</formula1>
      <formula2>10</formula2>
    </dataValidation>
    <dataValidation type="decimal" allowBlank="1" showErrorMessage="1" errorTitle="Nedozvoljen unos" error="Nominalna vrijednost svake emisije dionica mora biti brojevna vrijednost, veća od 10." sqref="G121:I121 G123:I123 G125:I125 G127:I127 G129:I129 G131:I131 G133:I133 G135:I135 G137:I137 Q121:S121 Q123:S123 Q125:S125 Q127:S127 Q129:S129 Q131:S131 Q133:S133 Q135:S135 Q137:S137">
      <formula1>10</formula1>
      <formula2>10000000</formula2>
    </dataValidation>
    <dataValidation type="whole" allowBlank="1" showErrorMessage="1" errorTitle="Nedozvoljen unos" error="Broj dionica neke emisije mora biti cjelobrojna vrijednost veća od 1" sqref="U121 U123 U125 U127 U129 U131 U133 U135 U137">
      <formula1>1</formula1>
      <formula2>100000000</formula2>
    </dataValidation>
    <dataValidation type="textLength" allowBlank="1" showErrorMessage="1" errorTitle="Nedozvoljen unos" error="Međunarodni identifikacijski broj (ISIN) dionca mora imati 12 slovnih znakova." sqref="O139:U139 O141:U141">
      <formula1>12</formula1>
      <formula2>12</formula2>
    </dataValidation>
    <dataValidation type="textLength" allowBlank="1" showErrorMessage="1" errorTitle="Nedozvoljen unos" error="Naziv tvrtke konsolidacije mora imati najmanje 3 a najviše 100 slovnih znakova." sqref="E156:K156 E148:K148 E146:K146 E152:K152 E154:K154 E150:K150">
      <formula1>3</formula1>
      <formula2>100</formula2>
    </dataValidation>
    <dataValidation type="textLength" allowBlank="1" showErrorMessage="1" errorTitle="Nedozvoljen unos" error="Naziv tvrtke koja je revidirala izviješće mora imati najmanje 3 a najviše 100 slovnih znakova." sqref="K158:U158">
      <formula1>3</formula1>
      <formula2>100</formula2>
    </dataValidation>
    <dataValidation type="textLength" allowBlank="1" showErrorMessage="1" errorTitle="Nedozvoljen unos" error="Nazivburze ili uređenog javnog tržišta mora imati najmanje 3 a najviše 150 slovnih znakova." sqref="C165:O165 C167:O167 C169:O169 C171:O171 C173:O173">
      <formula1>3</formula1>
      <formula2>150</formula2>
    </dataValidation>
    <dataValidation type="textLength" allowBlank="1" showErrorMessage="1" errorTitle="Krivi unos" error="Naziv kotacije (ako ona postoji) može imati do najviše 20 slovnih znakova" sqref="Q165:U165 Q167:U167 Q169:U169 Q171:U171 Q173:U173">
      <formula1>1</formula1>
      <formula2>20</formula2>
    </dataValidation>
    <dataValidation type="decimal" operator="notEqual" allowBlank="1" showInputMessage="1" showErrorMessage="1" errorTitle="Nedozvoljen unos" error="Zarada po dionici može biti nula ili veća od nule ako postoji." sqref="G191:I191 K191:M191 O191:Q191 S191:U191">
      <formula1>9999999999.99</formula1>
    </dataValidation>
    <dataValidation type="whole" operator="greaterThanOrEqual" allowBlank="1" showInputMessage="1" showErrorMessage="1" errorTitle="Krivi unos" error="Tržišna kapitalizacija, ako postoji, mora biti veća od nule." sqref="S193:U193">
      <formula1>0</formula1>
    </dataValidation>
    <dataValidation type="decimal" allowBlank="1" showErrorMessage="1" errorTitle="Nedozvoljen unos" error="Isplaćena dividenda unosi se kao postotak nominalne vrijednosti dionice, ne kao iznos, nije dozvoljen unos veći od 200%" sqref="K198:M198 K200:M200 O198:Q198 O200:Q200 S198:U198 S200:U200">
      <formula1>0</formula1>
      <formula2>200</formula2>
    </dataValidation>
    <dataValidation type="decimal" allowBlank="1" showErrorMessage="1" errorTitle="Neispravan postotak dionica" error="Suma svih postotaka dionica u vlasništvu mora biti manja ili jednaka 19%" sqref="U105">
      <formula1>0</formula1>
      <formula2>19</formula2>
    </dataValidation>
    <dataValidation type="decimal" allowBlank="1" showErrorMessage="1" errorTitle="Neispravan postotak dionica" error="Suma svih postotaka dionica u vlasništvu mora biti manja ili jednaka 14,3%" sqref="U107">
      <formula1>0</formula1>
      <formula2>14.3</formula2>
    </dataValidation>
    <dataValidation type="decimal" allowBlank="1" showErrorMessage="1" errorTitle="Neispravan postotak dionica" error="Suma svih postotaka dionica u vlasništvu mora biti manja ili jednaka 12,5%" sqref="U109">
      <formula1>0</formula1>
      <formula2>12.5</formula2>
    </dataValidation>
    <dataValidation type="decimal" allowBlank="1" showErrorMessage="1" errorTitle="Neispravan postotak dionica" error="Suma svih postotaka dionica u vlasništvu mora biti manja ili jednaka 11,1%" sqref="U111">
      <formula1>0</formula1>
      <formula2>11.1</formula2>
    </dataValidation>
    <dataValidation type="decimal" allowBlank="1" showErrorMessage="1" errorTitle="Neispravan postotak dionica" error="Suma svih postotaka dionica u vlasništvu mora biti manja ili jednaka 10%" sqref="U113">
      <formula1>0</formula1>
      <formula2>10.01</formula2>
    </dataValidation>
    <dataValidation type="textLength" allowBlank="1" showErrorMessage="1" errorTitle="Matični broj" error="Matični broj unosite na najmanje 6 a najviše 12 znamenaka (ako subjekt konsolidacije nije u zemlji) ili na 8 znamenaka, s vodećim nulama, primjerice: 01234567 ako je subjekt konsolidacije u zemlji" sqref="C146 C148 C150 C152 C154 C156">
      <formula1>6</formula1>
      <formula2>12</formula2>
    </dataValidation>
    <dataValidation type="whole" operator="greaterThanOrEqual" allowBlank="1" showErrorMessage="1" errorTitle="Krivi unos" error="Ukupan iznos temeljnog kapitala unosi se kao cjelobrojna vrijednost veća ili jednaka nuli" sqref="G115:I115">
      <formula1>0</formula1>
    </dataValidation>
    <dataValidation type="whole" operator="greaterThan" allowBlank="1" showErrorMessage="1" errorTitle="Nedozvoljen unos" error="Broj dionica u vlasništvu može biti samo cjelobrojna vrijednost veća od nule" sqref="S95 S97 S99 S101 S103 S105 S107 S109 S111 S113 S115">
      <formula1>0</formula1>
    </dataValidation>
    <dataValidation type="whole" allowBlank="1" showErrorMessage="1" errorTitle="Nedozvoljen unos" error="Broj dionica neke emisije mora biti cjelobrojna vrijednost veća od 1" sqref="K121 K123 K125 K127 K129 K131 K133 K135 K137">
      <formula1>1</formula1>
      <formula2>100000000</formula2>
    </dataValidation>
    <dataValidation type="decimal" operator="greaterThan" allowBlank="1" showErrorMessage="1" errorTitle="Krivi unos" error="Cijene dionica (ako s njima trguje) moraju biti veće od 1 kn." sqref="G183:I183 G185:I185 K185:M185 K183:M183 O183:Q183 O185:Q185 S183:U183 S185:U185">
      <formula1>1</formula1>
    </dataValidation>
  </dataValidations>
  <hyperlinks>
    <hyperlink ref="G15" r:id="rId1"/>
    <hyperlink ref="G17" r:id="rId2"/>
  </hyperlinks>
  <printOptions horizontalCentered="1"/>
  <pageMargins left="0.35433070866141736" right="0.35433070866141736" top="0.59055118110236227" bottom="0.98425196850393704" header="0.39370078740157483" footer="0.78740157480314965"/>
  <pageSetup paperSize="9" scale="80" fitToHeight="0" orientation="portrait" horizontalDpi="1200" verticalDpi="1200" r:id="rId3"/>
  <headerFooter alignWithMargins="0">
    <oddFooter>&amp;RStranica &amp;P</oddFooter>
  </headerFooter>
  <rowBreaks count="2" manualBreakCount="2">
    <brk id="84" max="16383" man="1"/>
    <brk id="174" max="16383" man="1"/>
  </rowBreaks>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85"/>
  <sheetViews>
    <sheetView showGridLines="0" showRowColHeaders="0" zoomScale="75" workbookViewId="0">
      <selection activeCell="I20" sqref="I20:J20"/>
    </sheetView>
  </sheetViews>
  <sheetFormatPr defaultColWidth="0" defaultRowHeight="12.75" zeroHeight="1" x14ac:dyDescent="0.2"/>
  <cols>
    <col min="1" max="1" width="2.5703125" customWidth="1"/>
    <col min="2" max="4" width="9.140625" customWidth="1"/>
    <col min="5" max="5" width="33.7109375" customWidth="1"/>
    <col min="6" max="6" width="5.140625" customWidth="1"/>
    <col min="7" max="10" width="14.7109375" customWidth="1"/>
    <col min="11" max="11" width="0.5703125" customWidth="1"/>
    <col min="12" max="12" width="0" hidden="1" customWidth="1"/>
    <col min="13" max="16384" width="9.140625" hidden="1"/>
  </cols>
  <sheetData>
    <row r="1" spans="1:10" s="68" customFormat="1" ht="15.95" customHeight="1" x14ac:dyDescent="0.2">
      <c r="A1" s="96"/>
      <c r="B1" s="97"/>
      <c r="C1" s="97" t="s">
        <v>664</v>
      </c>
      <c r="D1" s="98" t="str">
        <f>IF(LEN(Tablica_A!$E$9)&gt;3,Tablica_A!$E$9,"Nije upisano")</f>
        <v>PODRAVKA prehrambena industrija  d.d., Koprivnica</v>
      </c>
      <c r="E1" s="98"/>
      <c r="F1" s="98"/>
      <c r="G1" s="99"/>
      <c r="H1" s="99"/>
      <c r="I1" s="99"/>
      <c r="J1" s="100"/>
    </row>
    <row r="2" spans="1:10" s="55" customFormat="1" ht="3" customHeight="1" x14ac:dyDescent="0.2">
      <c r="A2" s="101"/>
      <c r="B2" s="73"/>
      <c r="C2" s="73"/>
      <c r="D2" s="73"/>
      <c r="E2" s="73"/>
      <c r="F2" s="73"/>
      <c r="G2" s="73"/>
      <c r="H2" s="73"/>
      <c r="I2" s="73"/>
      <c r="J2" s="102"/>
    </row>
    <row r="3" spans="1:10" s="68" customFormat="1" ht="15.95" customHeight="1" x14ac:dyDescent="0.2">
      <c r="A3" s="103"/>
      <c r="B3" s="104"/>
      <c r="C3" s="104" t="s">
        <v>762</v>
      </c>
      <c r="D3" s="105" t="str">
        <f>IF(LEN(Tablica_A!$S$5)&gt;3,Tablica_A!$S$5,"Nije upisano")</f>
        <v>03454088</v>
      </c>
      <c r="E3" s="105"/>
      <c r="F3" s="105"/>
      <c r="G3" s="106"/>
      <c r="H3" s="104"/>
      <c r="I3" s="104" t="s">
        <v>763</v>
      </c>
      <c r="J3" s="107" t="str">
        <f>IF(LEN(Tablica_A!$G$7)&gt;3,Tablica_A!$G$7,"Nije upisano")</f>
        <v>2006-12</v>
      </c>
    </row>
    <row r="4" spans="1:10" ht="9.9499999999999993" customHeight="1" x14ac:dyDescent="0.2"/>
    <row r="5" spans="1:10" s="55" customFormat="1" ht="35.1" customHeight="1" x14ac:dyDescent="0.2">
      <c r="A5" s="56" t="s">
        <v>551</v>
      </c>
      <c r="I5" s="235" t="s">
        <v>548</v>
      </c>
      <c r="J5" s="393"/>
    </row>
    <row r="6" spans="1:10" s="23" customFormat="1" ht="15" customHeight="1" x14ac:dyDescent="0.2">
      <c r="A6" s="131"/>
      <c r="I6" s="348" t="s">
        <v>809</v>
      </c>
      <c r="J6" s="348"/>
    </row>
    <row r="7" spans="1:10" s="135" customFormat="1" ht="20.100000000000001" customHeight="1" x14ac:dyDescent="0.2">
      <c r="A7" s="402" t="s">
        <v>810</v>
      </c>
      <c r="B7" s="402"/>
      <c r="C7" s="402"/>
      <c r="D7" s="402"/>
      <c r="E7" s="402"/>
      <c r="F7" s="132" t="s">
        <v>811</v>
      </c>
      <c r="G7" s="403" t="s">
        <v>812</v>
      </c>
      <c r="H7" s="404"/>
      <c r="I7" s="404" t="s">
        <v>813</v>
      </c>
      <c r="J7" s="405"/>
    </row>
    <row r="8" spans="1:10" s="137" customFormat="1" ht="20.100000000000001" customHeight="1" x14ac:dyDescent="0.2">
      <c r="A8" s="386" t="s">
        <v>552</v>
      </c>
      <c r="B8" s="387"/>
      <c r="C8" s="387"/>
      <c r="D8" s="387"/>
      <c r="E8" s="387"/>
      <c r="F8" s="387"/>
      <c r="G8" s="387"/>
      <c r="H8" s="387"/>
      <c r="I8" s="387"/>
      <c r="J8" s="388"/>
    </row>
    <row r="9" spans="1:10" s="137" customFormat="1" ht="20.100000000000001" customHeight="1" x14ac:dyDescent="0.2">
      <c r="A9" s="139" t="s">
        <v>553</v>
      </c>
      <c r="B9" s="140"/>
      <c r="C9" s="141"/>
      <c r="D9" s="141"/>
      <c r="E9" s="142"/>
      <c r="F9" s="136">
        <v>1</v>
      </c>
      <c r="G9" s="369"/>
      <c r="H9" s="370"/>
      <c r="I9" s="370"/>
      <c r="J9" s="389"/>
    </row>
    <row r="10" spans="1:10" s="137" customFormat="1" ht="20.100000000000001" customHeight="1" x14ac:dyDescent="0.2">
      <c r="A10" s="139" t="s">
        <v>554</v>
      </c>
      <c r="B10" s="140"/>
      <c r="C10" s="141"/>
      <c r="D10" s="141"/>
      <c r="E10" s="142"/>
      <c r="F10" s="136">
        <v>2</v>
      </c>
      <c r="G10" s="366">
        <f>SUM(G11:H14)</f>
        <v>1793406</v>
      </c>
      <c r="H10" s="367"/>
      <c r="I10" s="367">
        <f>SUM(I11:J14)</f>
        <v>1757453</v>
      </c>
      <c r="J10" s="368"/>
    </row>
    <row r="11" spans="1:10" s="137" customFormat="1" ht="20.100000000000001" customHeight="1" x14ac:dyDescent="0.2">
      <c r="A11" s="138"/>
      <c r="B11" s="215" t="s">
        <v>555</v>
      </c>
      <c r="C11" s="141"/>
      <c r="D11" s="141"/>
      <c r="E11" s="142"/>
      <c r="F11" s="136">
        <v>3</v>
      </c>
      <c r="G11" s="392">
        <v>91237</v>
      </c>
      <c r="H11" s="374"/>
      <c r="I11" s="374">
        <v>87225</v>
      </c>
      <c r="J11" s="390"/>
    </row>
    <row r="12" spans="1:10" s="137" customFormat="1" ht="20.100000000000001" customHeight="1" x14ac:dyDescent="0.2">
      <c r="A12" s="138"/>
      <c r="B12" s="215" t="s">
        <v>556</v>
      </c>
      <c r="C12" s="212"/>
      <c r="D12" s="212"/>
      <c r="E12" s="213"/>
      <c r="F12" s="136">
        <v>4</v>
      </c>
      <c r="G12" s="392">
        <v>1655399</v>
      </c>
      <c r="H12" s="374"/>
      <c r="I12" s="374">
        <v>1633454</v>
      </c>
      <c r="J12" s="390"/>
    </row>
    <row r="13" spans="1:10" s="137" customFormat="1" ht="20.100000000000001" customHeight="1" x14ac:dyDescent="0.2">
      <c r="A13" s="138"/>
      <c r="B13" s="214" t="s">
        <v>557</v>
      </c>
      <c r="C13" s="141"/>
      <c r="D13" s="141"/>
      <c r="E13" s="142"/>
      <c r="F13" s="136">
        <v>5</v>
      </c>
      <c r="G13" s="392">
        <v>33575</v>
      </c>
      <c r="H13" s="374"/>
      <c r="I13" s="374">
        <v>25531</v>
      </c>
      <c r="J13" s="390"/>
    </row>
    <row r="14" spans="1:10" s="137" customFormat="1" ht="20.100000000000001" customHeight="1" x14ac:dyDescent="0.2">
      <c r="A14" s="138"/>
      <c r="B14" s="215" t="s">
        <v>558</v>
      </c>
      <c r="C14" s="141"/>
      <c r="D14" s="141"/>
      <c r="E14" s="142"/>
      <c r="F14" s="136">
        <v>6</v>
      </c>
      <c r="G14" s="392">
        <v>13195</v>
      </c>
      <c r="H14" s="374"/>
      <c r="I14" s="374">
        <v>11243</v>
      </c>
      <c r="J14" s="390"/>
    </row>
    <row r="15" spans="1:10" s="137" customFormat="1" ht="20.100000000000001" customHeight="1" x14ac:dyDescent="0.2">
      <c r="A15" s="139" t="s">
        <v>559</v>
      </c>
      <c r="B15" s="140"/>
      <c r="C15" s="141"/>
      <c r="D15" s="141"/>
      <c r="E15" s="142"/>
      <c r="F15" s="136">
        <v>7</v>
      </c>
      <c r="G15" s="366">
        <f>SUM(G16:H20)</f>
        <v>1599122</v>
      </c>
      <c r="H15" s="367"/>
      <c r="I15" s="367">
        <f>SUM(I16:J20)</f>
        <v>1936844</v>
      </c>
      <c r="J15" s="368"/>
    </row>
    <row r="16" spans="1:10" s="137" customFormat="1" ht="20.100000000000001" customHeight="1" x14ac:dyDescent="0.2">
      <c r="A16" s="138"/>
      <c r="B16" s="215" t="s">
        <v>560</v>
      </c>
      <c r="C16" s="141"/>
      <c r="D16" s="141"/>
      <c r="E16" s="142"/>
      <c r="F16" s="136">
        <v>8</v>
      </c>
      <c r="G16" s="392">
        <v>569092</v>
      </c>
      <c r="H16" s="374"/>
      <c r="I16" s="374">
        <v>564485</v>
      </c>
      <c r="J16" s="390"/>
    </row>
    <row r="17" spans="1:10" s="137" customFormat="1" ht="20.100000000000001" customHeight="1" x14ac:dyDescent="0.2">
      <c r="A17" s="138"/>
      <c r="B17" s="215" t="s">
        <v>561</v>
      </c>
      <c r="C17" s="141"/>
      <c r="D17" s="141"/>
      <c r="E17" s="142"/>
      <c r="F17" s="136">
        <v>9</v>
      </c>
      <c r="G17" s="392">
        <v>783417</v>
      </c>
      <c r="H17" s="374"/>
      <c r="I17" s="374">
        <v>878019</v>
      </c>
      <c r="J17" s="390"/>
    </row>
    <row r="18" spans="1:10" s="137" customFormat="1" ht="20.100000000000001" customHeight="1" x14ac:dyDescent="0.2">
      <c r="A18" s="138"/>
      <c r="B18" s="215" t="s">
        <v>562</v>
      </c>
      <c r="C18" s="141"/>
      <c r="D18" s="141"/>
      <c r="E18" s="142"/>
      <c r="F18" s="136">
        <v>10</v>
      </c>
      <c r="G18" s="392">
        <f>54254</f>
        <v>54254</v>
      </c>
      <c r="H18" s="374"/>
      <c r="I18" s="374">
        <v>321010</v>
      </c>
      <c r="J18" s="390"/>
    </row>
    <row r="19" spans="1:10" s="137" customFormat="1" ht="20.100000000000001" customHeight="1" x14ac:dyDescent="0.2">
      <c r="A19" s="138"/>
      <c r="B19" s="214" t="s">
        <v>557</v>
      </c>
      <c r="C19" s="141"/>
      <c r="D19" s="141"/>
      <c r="E19" s="142"/>
      <c r="F19" s="136">
        <v>11</v>
      </c>
      <c r="G19" s="392">
        <v>66125</v>
      </c>
      <c r="H19" s="374"/>
      <c r="I19" s="374">
        <v>47212</v>
      </c>
      <c r="J19" s="390"/>
    </row>
    <row r="20" spans="1:10" s="137" customFormat="1" ht="20.100000000000001" customHeight="1" x14ac:dyDescent="0.2">
      <c r="A20" s="138"/>
      <c r="B20" s="214" t="s">
        <v>563</v>
      </c>
      <c r="C20" s="141"/>
      <c r="D20" s="141"/>
      <c r="E20" s="142"/>
      <c r="F20" s="136">
        <v>12</v>
      </c>
      <c r="G20" s="392">
        <v>126234</v>
      </c>
      <c r="H20" s="374"/>
      <c r="I20" s="374">
        <v>126118</v>
      </c>
      <c r="J20" s="390"/>
    </row>
    <row r="21" spans="1:10" s="137" customFormat="1" ht="20.100000000000001" customHeight="1" x14ac:dyDescent="0.2">
      <c r="A21" s="139" t="s">
        <v>564</v>
      </c>
      <c r="B21" s="140"/>
      <c r="C21" s="141"/>
      <c r="D21" s="141"/>
      <c r="E21" s="142"/>
      <c r="F21" s="136">
        <v>13</v>
      </c>
      <c r="G21" s="369">
        <v>20299</v>
      </c>
      <c r="H21" s="370"/>
      <c r="I21" s="370">
        <v>6208</v>
      </c>
      <c r="J21" s="389"/>
    </row>
    <row r="22" spans="1:10" s="137" customFormat="1" ht="20.100000000000001" customHeight="1" x14ac:dyDescent="0.2">
      <c r="A22" s="139" t="s">
        <v>565</v>
      </c>
      <c r="B22" s="140"/>
      <c r="C22" s="141"/>
      <c r="D22" s="141"/>
      <c r="E22" s="142"/>
      <c r="F22" s="136">
        <v>14</v>
      </c>
      <c r="G22" s="369"/>
      <c r="H22" s="370"/>
      <c r="I22" s="370"/>
      <c r="J22" s="389"/>
    </row>
    <row r="23" spans="1:10" s="137" customFormat="1" ht="20.100000000000001" customHeight="1" x14ac:dyDescent="0.2">
      <c r="A23" s="151" t="s">
        <v>566</v>
      </c>
      <c r="B23" s="140"/>
      <c r="C23" s="141"/>
      <c r="D23" s="141"/>
      <c r="E23" s="142"/>
      <c r="F23" s="136">
        <v>15</v>
      </c>
      <c r="G23" s="366">
        <f>G9+G10+G15+G21+G22</f>
        <v>3412827</v>
      </c>
      <c r="H23" s="367"/>
      <c r="I23" s="367">
        <f>I9+I10+I15+I21+I22</f>
        <v>3700505</v>
      </c>
      <c r="J23" s="368"/>
    </row>
    <row r="24" spans="1:10" s="137" customFormat="1" ht="20.100000000000001" customHeight="1" x14ac:dyDescent="0.2">
      <c r="A24" s="356" t="s">
        <v>567</v>
      </c>
      <c r="B24" s="357"/>
      <c r="C24" s="357"/>
      <c r="D24" s="357"/>
      <c r="E24" s="357"/>
      <c r="F24" s="357"/>
      <c r="G24" s="357"/>
      <c r="H24" s="357"/>
      <c r="I24" s="357"/>
      <c r="J24" s="391"/>
    </row>
    <row r="25" spans="1:10" s="137" customFormat="1" ht="20.100000000000001" customHeight="1" x14ac:dyDescent="0.2">
      <c r="A25" s="378" t="s">
        <v>568</v>
      </c>
      <c r="B25" s="379"/>
      <c r="C25" s="379"/>
      <c r="D25" s="379"/>
      <c r="E25" s="380"/>
      <c r="F25" s="136">
        <v>16</v>
      </c>
      <c r="G25" s="366">
        <f>SUM(G26:H28)</f>
        <v>1921159</v>
      </c>
      <c r="H25" s="367"/>
      <c r="I25" s="367">
        <f>SUM(I26:J28)</f>
        <v>1746680</v>
      </c>
      <c r="J25" s="368"/>
    </row>
    <row r="26" spans="1:10" s="137" customFormat="1" ht="20.100000000000001" customHeight="1" x14ac:dyDescent="0.2">
      <c r="A26" s="216"/>
      <c r="B26" s="384" t="s">
        <v>814</v>
      </c>
      <c r="C26" s="384"/>
      <c r="D26" s="384"/>
      <c r="E26" s="385"/>
      <c r="F26" s="136">
        <v>17</v>
      </c>
      <c r="G26" s="392">
        <v>1626001</v>
      </c>
      <c r="H26" s="374"/>
      <c r="I26" s="374">
        <v>1626001</v>
      </c>
      <c r="J26" s="390"/>
    </row>
    <row r="27" spans="1:10" s="137" customFormat="1" ht="20.100000000000001" customHeight="1" x14ac:dyDescent="0.2">
      <c r="A27" s="216"/>
      <c r="B27" s="376" t="s">
        <v>815</v>
      </c>
      <c r="C27" s="376"/>
      <c r="D27" s="376"/>
      <c r="E27" s="377"/>
      <c r="F27" s="136">
        <v>18</v>
      </c>
      <c r="G27" s="392">
        <v>232532</v>
      </c>
      <c r="H27" s="374"/>
      <c r="I27" s="374">
        <v>60318</v>
      </c>
      <c r="J27" s="375"/>
    </row>
    <row r="28" spans="1:10" s="137" customFormat="1" ht="20.100000000000001" customHeight="1" x14ac:dyDescent="0.2">
      <c r="A28" s="216"/>
      <c r="B28" s="376" t="s">
        <v>569</v>
      </c>
      <c r="C28" s="376"/>
      <c r="D28" s="376"/>
      <c r="E28" s="377"/>
      <c r="F28" s="136">
        <v>19</v>
      </c>
      <c r="G28" s="392">
        <v>62626</v>
      </c>
      <c r="H28" s="374"/>
      <c r="I28" s="374">
        <v>60361</v>
      </c>
      <c r="J28" s="375"/>
    </row>
    <row r="29" spans="1:10" s="137" customFormat="1" ht="20.100000000000001" customHeight="1" x14ac:dyDescent="0.2">
      <c r="A29" s="378" t="s">
        <v>570</v>
      </c>
      <c r="B29" s="379"/>
      <c r="C29" s="379"/>
      <c r="D29" s="379"/>
      <c r="E29" s="380"/>
      <c r="F29" s="136">
        <v>20</v>
      </c>
      <c r="G29" s="369"/>
      <c r="H29" s="370"/>
      <c r="I29" s="370"/>
      <c r="J29" s="371"/>
    </row>
    <row r="30" spans="1:10" s="137" customFormat="1" ht="20.100000000000001" customHeight="1" x14ac:dyDescent="0.2">
      <c r="A30" s="381" t="s">
        <v>571</v>
      </c>
      <c r="B30" s="382"/>
      <c r="C30" s="382"/>
      <c r="D30" s="382"/>
      <c r="E30" s="383"/>
      <c r="F30" s="136">
        <v>21</v>
      </c>
      <c r="G30" s="369">
        <v>14134</v>
      </c>
      <c r="H30" s="370"/>
      <c r="I30" s="370">
        <v>22007</v>
      </c>
      <c r="J30" s="371"/>
    </row>
    <row r="31" spans="1:10" s="137" customFormat="1" ht="20.100000000000001" customHeight="1" x14ac:dyDescent="0.2">
      <c r="A31" s="381" t="s">
        <v>572</v>
      </c>
      <c r="B31" s="382"/>
      <c r="C31" s="382"/>
      <c r="D31" s="382"/>
      <c r="E31" s="383"/>
      <c r="F31" s="136">
        <v>22</v>
      </c>
      <c r="G31" s="369">
        <v>515358</v>
      </c>
      <c r="H31" s="370"/>
      <c r="I31" s="370">
        <v>525335</v>
      </c>
      <c r="J31" s="389"/>
    </row>
    <row r="32" spans="1:10" s="137" customFormat="1" ht="20.100000000000001" customHeight="1" x14ac:dyDescent="0.2">
      <c r="A32" s="363" t="s">
        <v>573</v>
      </c>
      <c r="B32" s="364"/>
      <c r="C32" s="364"/>
      <c r="D32" s="364"/>
      <c r="E32" s="365"/>
      <c r="F32" s="136">
        <v>23</v>
      </c>
      <c r="G32" s="366">
        <f>SUM(G33:H35)</f>
        <v>871492</v>
      </c>
      <c r="H32" s="367"/>
      <c r="I32" s="367">
        <f>SUM(I33:J35)</f>
        <v>1359209</v>
      </c>
      <c r="J32" s="368"/>
    </row>
    <row r="33" spans="1:10" s="137" customFormat="1" ht="20.100000000000001" customHeight="1" x14ac:dyDescent="0.2">
      <c r="A33" s="216"/>
      <c r="B33" s="372" t="s">
        <v>574</v>
      </c>
      <c r="C33" s="372"/>
      <c r="D33" s="372"/>
      <c r="E33" s="373"/>
      <c r="F33" s="136">
        <v>24</v>
      </c>
      <c r="G33" s="392">
        <v>455903</v>
      </c>
      <c r="H33" s="374"/>
      <c r="I33" s="374">
        <v>533374</v>
      </c>
      <c r="J33" s="390"/>
    </row>
    <row r="34" spans="1:10" s="137" customFormat="1" ht="20.100000000000001" customHeight="1" x14ac:dyDescent="0.2">
      <c r="A34" s="216"/>
      <c r="B34" s="372" t="s">
        <v>575</v>
      </c>
      <c r="C34" s="372"/>
      <c r="D34" s="372"/>
      <c r="E34" s="373"/>
      <c r="F34" s="136">
        <v>25</v>
      </c>
      <c r="G34" s="392">
        <v>317641</v>
      </c>
      <c r="H34" s="374"/>
      <c r="I34" s="374">
        <v>456860</v>
      </c>
      <c r="J34" s="375"/>
    </row>
    <row r="35" spans="1:10" s="137" customFormat="1" ht="20.100000000000001" customHeight="1" x14ac:dyDescent="0.2">
      <c r="A35" s="216"/>
      <c r="B35" s="372" t="s">
        <v>576</v>
      </c>
      <c r="C35" s="372"/>
      <c r="D35" s="372"/>
      <c r="E35" s="373"/>
      <c r="F35" s="136">
        <v>26</v>
      </c>
      <c r="G35" s="392">
        <v>97948</v>
      </c>
      <c r="H35" s="374"/>
      <c r="I35" s="374">
        <v>368975</v>
      </c>
      <c r="J35" s="375"/>
    </row>
    <row r="36" spans="1:10" s="137" customFormat="1" ht="20.100000000000001" customHeight="1" x14ac:dyDescent="0.2">
      <c r="A36" s="363" t="s">
        <v>577</v>
      </c>
      <c r="B36" s="364"/>
      <c r="C36" s="364"/>
      <c r="D36" s="364"/>
      <c r="E36" s="365"/>
      <c r="F36" s="136">
        <v>27</v>
      </c>
      <c r="G36" s="369">
        <v>90684</v>
      </c>
      <c r="H36" s="370"/>
      <c r="I36" s="370">
        <v>47274</v>
      </c>
      <c r="J36" s="371"/>
    </row>
    <row r="37" spans="1:10" s="137" customFormat="1" ht="20.100000000000001" customHeight="1" x14ac:dyDescent="0.2">
      <c r="A37" s="217" t="s">
        <v>578</v>
      </c>
      <c r="B37" s="143"/>
      <c r="C37" s="141"/>
      <c r="D37" s="141"/>
      <c r="E37" s="142"/>
      <c r="F37" s="136">
        <v>28</v>
      </c>
      <c r="G37" s="366">
        <f>G25+G29+G30+G31+G32+G36</f>
        <v>3412827</v>
      </c>
      <c r="H37" s="367"/>
      <c r="I37" s="367">
        <f>I25+I29+I30+I31+I32+I36</f>
        <v>3700505</v>
      </c>
      <c r="J37" s="368"/>
    </row>
    <row r="38" spans="1:10" s="137" customFormat="1" ht="20.100000000000001" customHeight="1" x14ac:dyDescent="0.2">
      <c r="A38" s="218" t="s">
        <v>579</v>
      </c>
      <c r="B38" s="212"/>
      <c r="C38" s="212"/>
      <c r="D38" s="212"/>
      <c r="E38" s="213"/>
      <c r="F38" s="136">
        <v>29</v>
      </c>
      <c r="G38" s="369"/>
      <c r="H38" s="370"/>
      <c r="I38" s="370"/>
      <c r="J38" s="389"/>
    </row>
    <row r="39" spans="1:10" x14ac:dyDescent="0.2">
      <c r="A39" s="219" t="s">
        <v>580</v>
      </c>
      <c r="F39" s="23"/>
    </row>
    <row r="40" spans="1:10" x14ac:dyDescent="0.2">
      <c r="A40" s="144" t="s">
        <v>816</v>
      </c>
    </row>
    <row r="41" spans="1:10" x14ac:dyDescent="0.2"/>
    <row r="42" spans="1:10" s="68" customFormat="1" ht="15.95" customHeight="1" x14ac:dyDescent="0.2">
      <c r="A42" s="96"/>
      <c r="B42" s="97"/>
      <c r="C42" s="97" t="s">
        <v>664</v>
      </c>
      <c r="D42" s="98" t="str">
        <f>IF(LEN(Tablica_A!$E$9)&gt;3,Tablica_A!$E$9,"Nije upisano")</f>
        <v>PODRAVKA prehrambena industrija  d.d., Koprivnica</v>
      </c>
      <c r="E42" s="98"/>
      <c r="F42" s="98"/>
      <c r="G42" s="99"/>
      <c r="H42" s="99"/>
      <c r="I42" s="99"/>
      <c r="J42" s="100"/>
    </row>
    <row r="43" spans="1:10" s="55" customFormat="1" ht="3" customHeight="1" x14ac:dyDescent="0.2">
      <c r="A43" s="101"/>
      <c r="B43" s="73"/>
      <c r="C43" s="73"/>
      <c r="D43" s="73"/>
      <c r="E43" s="73"/>
      <c r="F43" s="73"/>
      <c r="G43" s="73"/>
      <c r="H43" s="73"/>
      <c r="I43" s="73"/>
      <c r="J43" s="102"/>
    </row>
    <row r="44" spans="1:10" s="68" customFormat="1" ht="15.95" customHeight="1" x14ac:dyDescent="0.2">
      <c r="A44" s="103"/>
      <c r="B44" s="104"/>
      <c r="C44" s="104" t="s">
        <v>762</v>
      </c>
      <c r="D44" s="105" t="str">
        <f>IF(LEN(Tablica_A!$S$5)&gt;3,Tablica_A!$S$5,"Nije upisano")</f>
        <v>03454088</v>
      </c>
      <c r="E44" s="105"/>
      <c r="F44" s="105"/>
      <c r="G44" s="106"/>
      <c r="H44" s="104"/>
      <c r="I44" s="104" t="s">
        <v>763</v>
      </c>
      <c r="J44" s="107" t="str">
        <f>IF(LEN(Tablica_A!$G$7)&gt;3,Tablica_A!$G$7,"Nije upisano")</f>
        <v>2006-12</v>
      </c>
    </row>
    <row r="45" spans="1:10" ht="6" customHeight="1" x14ac:dyDescent="0.2"/>
    <row r="46" spans="1:10" s="55" customFormat="1" ht="35.1" customHeight="1" x14ac:dyDescent="0.2">
      <c r="A46" s="56" t="s">
        <v>581</v>
      </c>
      <c r="I46" s="235" t="s">
        <v>548</v>
      </c>
      <c r="J46" s="393"/>
    </row>
    <row r="47" spans="1:10" ht="15" customHeight="1" x14ac:dyDescent="0.2">
      <c r="A47" s="131"/>
      <c r="I47" s="348" t="s">
        <v>809</v>
      </c>
      <c r="J47" s="348"/>
    </row>
    <row r="48" spans="1:10" s="135" customFormat="1" ht="14.1" customHeight="1" x14ac:dyDescent="0.2">
      <c r="A48" s="394" t="s">
        <v>810</v>
      </c>
      <c r="B48" s="395"/>
      <c r="C48" s="395"/>
      <c r="D48" s="395"/>
      <c r="E48" s="396"/>
      <c r="F48" s="400" t="s">
        <v>811</v>
      </c>
      <c r="G48" s="402" t="s">
        <v>817</v>
      </c>
      <c r="H48" s="402"/>
      <c r="I48" s="402" t="s">
        <v>799</v>
      </c>
      <c r="J48" s="402"/>
    </row>
    <row r="49" spans="1:10" s="135" customFormat="1" ht="14.1" customHeight="1" x14ac:dyDescent="0.2">
      <c r="A49" s="397"/>
      <c r="B49" s="398"/>
      <c r="C49" s="398"/>
      <c r="D49" s="398"/>
      <c r="E49" s="399"/>
      <c r="F49" s="401"/>
      <c r="G49" s="133" t="s">
        <v>818</v>
      </c>
      <c r="H49" s="134" t="s">
        <v>819</v>
      </c>
      <c r="I49" s="133" t="s">
        <v>818</v>
      </c>
      <c r="J49" s="134" t="s">
        <v>819</v>
      </c>
    </row>
    <row r="50" spans="1:10" ht="18.95" customHeight="1" x14ac:dyDescent="0.2">
      <c r="A50" s="360" t="s">
        <v>582</v>
      </c>
      <c r="B50" s="361"/>
      <c r="C50" s="361"/>
      <c r="D50" s="361"/>
      <c r="E50" s="361"/>
      <c r="F50" s="361"/>
      <c r="G50" s="361"/>
      <c r="H50" s="361"/>
      <c r="I50" s="361"/>
      <c r="J50" s="362"/>
    </row>
    <row r="51" spans="1:10" ht="18.95" customHeight="1" x14ac:dyDescent="0.2">
      <c r="A51" s="351" t="s">
        <v>583</v>
      </c>
      <c r="B51" s="352"/>
      <c r="C51" s="352"/>
      <c r="D51" s="352"/>
      <c r="E51" s="353"/>
      <c r="F51" s="146">
        <v>30</v>
      </c>
      <c r="G51" s="147">
        <f>SUM(G52:G54)</f>
        <v>3450431</v>
      </c>
      <c r="H51" s="148">
        <f>SUM(H52:H54)</f>
        <v>938689</v>
      </c>
      <c r="I51" s="147">
        <f>SUM(I52:I54)</f>
        <v>3509455</v>
      </c>
      <c r="J51" s="148">
        <f>SUM(J52:J54)</f>
        <v>911976</v>
      </c>
    </row>
    <row r="52" spans="1:10" ht="18.95" customHeight="1" x14ac:dyDescent="0.2">
      <c r="A52" s="138"/>
      <c r="B52" s="354" t="s">
        <v>584</v>
      </c>
      <c r="C52" s="354"/>
      <c r="D52" s="354"/>
      <c r="E52" s="355"/>
      <c r="F52" s="146">
        <v>31</v>
      </c>
      <c r="G52" s="149">
        <v>1829132</v>
      </c>
      <c r="H52" s="150">
        <v>486119</v>
      </c>
      <c r="I52" s="149">
        <v>1880756</v>
      </c>
      <c r="J52" s="150">
        <v>493172</v>
      </c>
    </row>
    <row r="53" spans="1:10" ht="18.95" customHeight="1" x14ac:dyDescent="0.2">
      <c r="A53" s="138"/>
      <c r="B53" s="354" t="s">
        <v>585</v>
      </c>
      <c r="C53" s="354"/>
      <c r="D53" s="354"/>
      <c r="E53" s="355"/>
      <c r="F53" s="146">
        <v>32</v>
      </c>
      <c r="G53" s="149">
        <v>1612246</v>
      </c>
      <c r="H53" s="150">
        <v>452151</v>
      </c>
      <c r="I53" s="149">
        <v>1586748</v>
      </c>
      <c r="J53" s="150">
        <v>405778</v>
      </c>
    </row>
    <row r="54" spans="1:10" ht="18.95" customHeight="1" x14ac:dyDescent="0.2">
      <c r="A54" s="138"/>
      <c r="B54" s="354" t="s">
        <v>586</v>
      </c>
      <c r="C54" s="354"/>
      <c r="D54" s="354"/>
      <c r="E54" s="355"/>
      <c r="F54" s="146">
        <v>33</v>
      </c>
      <c r="G54" s="149">
        <v>9053</v>
      </c>
      <c r="H54" s="150">
        <v>419</v>
      </c>
      <c r="I54" s="149">
        <v>41951</v>
      </c>
      <c r="J54" s="150">
        <v>13026</v>
      </c>
    </row>
    <row r="55" spans="1:10" ht="18.95" customHeight="1" x14ac:dyDescent="0.2">
      <c r="A55" s="351" t="s">
        <v>587</v>
      </c>
      <c r="B55" s="352"/>
      <c r="C55" s="352"/>
      <c r="D55" s="352"/>
      <c r="E55" s="353"/>
      <c r="F55" s="146">
        <v>34</v>
      </c>
      <c r="G55" s="147">
        <f>SUM(G56:G57)</f>
        <v>41716</v>
      </c>
      <c r="H55" s="148">
        <f>SUM(H56:H57)</f>
        <v>6638</v>
      </c>
      <c r="I55" s="147">
        <f>SUM(I56:I57)</f>
        <v>14402</v>
      </c>
      <c r="J55" s="148">
        <f>SUM(J56:J57)</f>
        <v>3227</v>
      </c>
    </row>
    <row r="56" spans="1:10" ht="18.95" customHeight="1" x14ac:dyDescent="0.2">
      <c r="A56" s="138"/>
      <c r="B56" s="354" t="s">
        <v>588</v>
      </c>
      <c r="C56" s="354"/>
      <c r="D56" s="354"/>
      <c r="E56" s="355"/>
      <c r="F56" s="146">
        <v>35</v>
      </c>
      <c r="G56" s="149">
        <v>41716</v>
      </c>
      <c r="H56" s="150">
        <v>6638</v>
      </c>
      <c r="I56" s="149">
        <v>14402</v>
      </c>
      <c r="J56" s="150">
        <v>3227</v>
      </c>
    </row>
    <row r="57" spans="1:10" ht="18.95" customHeight="1" x14ac:dyDescent="0.2">
      <c r="A57" s="138"/>
      <c r="B57" s="354" t="s">
        <v>589</v>
      </c>
      <c r="C57" s="354"/>
      <c r="D57" s="354"/>
      <c r="E57" s="355"/>
      <c r="F57" s="146">
        <v>36</v>
      </c>
      <c r="G57" s="149"/>
      <c r="H57" s="150"/>
      <c r="I57" s="149"/>
      <c r="J57" s="150"/>
    </row>
    <row r="58" spans="1:10" ht="18.95" customHeight="1" x14ac:dyDescent="0.2">
      <c r="A58" s="351" t="s">
        <v>590</v>
      </c>
      <c r="B58" s="352"/>
      <c r="C58" s="352"/>
      <c r="D58" s="352"/>
      <c r="E58" s="353"/>
      <c r="F58" s="146">
        <v>37</v>
      </c>
      <c r="G58" s="152"/>
      <c r="H58" s="153"/>
      <c r="I58" s="152"/>
      <c r="J58" s="153"/>
    </row>
    <row r="59" spans="1:10" ht="18.95" customHeight="1" x14ac:dyDescent="0.2">
      <c r="A59" s="351" t="s">
        <v>591</v>
      </c>
      <c r="B59" s="352"/>
      <c r="C59" s="352"/>
      <c r="D59" s="352"/>
      <c r="E59" s="353"/>
      <c r="F59" s="146">
        <v>38</v>
      </c>
      <c r="G59" s="147">
        <f>G51+G55+G58</f>
        <v>3492147</v>
      </c>
      <c r="H59" s="148">
        <f>H51+H55+H58</f>
        <v>945327</v>
      </c>
      <c r="I59" s="147">
        <f>I51+I55+I58</f>
        <v>3523857</v>
      </c>
      <c r="J59" s="148">
        <f>J51+J55+J58</f>
        <v>915203</v>
      </c>
    </row>
    <row r="60" spans="1:10" ht="18.95" customHeight="1" x14ac:dyDescent="0.2">
      <c r="A60" s="360" t="s">
        <v>592</v>
      </c>
      <c r="B60" s="361"/>
      <c r="C60" s="361"/>
      <c r="D60" s="361"/>
      <c r="E60" s="361"/>
      <c r="F60" s="361"/>
      <c r="G60" s="361"/>
      <c r="H60" s="361"/>
      <c r="I60" s="361"/>
      <c r="J60" s="362"/>
    </row>
    <row r="61" spans="1:10" ht="18.95" customHeight="1" x14ac:dyDescent="0.2">
      <c r="A61" s="351" t="s">
        <v>593</v>
      </c>
      <c r="B61" s="352"/>
      <c r="C61" s="352"/>
      <c r="D61" s="352"/>
      <c r="E61" s="353"/>
      <c r="F61" s="220">
        <v>39</v>
      </c>
      <c r="G61" s="152">
        <v>14605</v>
      </c>
      <c r="H61" s="153">
        <v>23523</v>
      </c>
      <c r="I61" s="152">
        <v>-3091</v>
      </c>
      <c r="J61" s="153">
        <v>3363</v>
      </c>
    </row>
    <row r="62" spans="1:10" ht="18.95" customHeight="1" x14ac:dyDescent="0.2">
      <c r="A62" s="351" t="s">
        <v>594</v>
      </c>
      <c r="B62" s="352"/>
      <c r="C62" s="352"/>
      <c r="D62" s="352"/>
      <c r="E62" s="353"/>
      <c r="F62" s="220">
        <v>40</v>
      </c>
      <c r="G62" s="147">
        <f>SUM(G63:G67)</f>
        <v>3350336</v>
      </c>
      <c r="H62" s="148">
        <f>SUM(H63:H67)</f>
        <v>942127</v>
      </c>
      <c r="I62" s="147">
        <f>SUM(I63:I67)</f>
        <v>3386339</v>
      </c>
      <c r="J62" s="148">
        <f>SUM(J63:J67)</f>
        <v>934580</v>
      </c>
    </row>
    <row r="63" spans="1:10" ht="18.95" customHeight="1" x14ac:dyDescent="0.2">
      <c r="A63" s="138"/>
      <c r="B63" s="354" t="s">
        <v>595</v>
      </c>
      <c r="C63" s="354"/>
      <c r="D63" s="354"/>
      <c r="E63" s="355"/>
      <c r="F63" s="220">
        <v>41</v>
      </c>
      <c r="G63" s="149">
        <v>2063342</v>
      </c>
      <c r="H63" s="150">
        <v>580139</v>
      </c>
      <c r="I63" s="149">
        <v>2168070</v>
      </c>
      <c r="J63" s="150">
        <v>583262</v>
      </c>
    </row>
    <row r="64" spans="1:10" ht="18.95" customHeight="1" x14ac:dyDescent="0.2">
      <c r="A64" s="138"/>
      <c r="B64" s="354" t="s">
        <v>820</v>
      </c>
      <c r="C64" s="354"/>
      <c r="D64" s="354"/>
      <c r="E64" s="355"/>
      <c r="F64" s="220">
        <v>42</v>
      </c>
      <c r="G64" s="149">
        <v>792580</v>
      </c>
      <c r="H64" s="150">
        <v>221114</v>
      </c>
      <c r="I64" s="149">
        <v>848122</v>
      </c>
      <c r="J64" s="150">
        <v>241191</v>
      </c>
    </row>
    <row r="65" spans="1:10" ht="18.95" customHeight="1" x14ac:dyDescent="0.2">
      <c r="A65" s="138"/>
      <c r="B65" s="354" t="s">
        <v>824</v>
      </c>
      <c r="C65" s="354"/>
      <c r="D65" s="354"/>
      <c r="E65" s="355"/>
      <c r="F65" s="220">
        <v>43</v>
      </c>
      <c r="G65" s="149">
        <v>223007</v>
      </c>
      <c r="H65" s="150">
        <v>46219</v>
      </c>
      <c r="I65" s="149">
        <v>201252</v>
      </c>
      <c r="J65" s="150">
        <f>46330-1</f>
        <v>46329</v>
      </c>
    </row>
    <row r="66" spans="1:10" ht="18.95" customHeight="1" x14ac:dyDescent="0.2">
      <c r="A66" s="138"/>
      <c r="B66" s="354" t="s">
        <v>596</v>
      </c>
      <c r="C66" s="354"/>
      <c r="D66" s="354"/>
      <c r="E66" s="355"/>
      <c r="F66" s="220">
        <v>44</v>
      </c>
      <c r="G66" s="149">
        <v>94879</v>
      </c>
      <c r="H66" s="150">
        <v>61185</v>
      </c>
      <c r="I66" s="149">
        <v>18292</v>
      </c>
      <c r="J66" s="150">
        <v>5769</v>
      </c>
    </row>
    <row r="67" spans="1:10" ht="18.95" customHeight="1" x14ac:dyDescent="0.2">
      <c r="A67" s="138"/>
      <c r="B67" s="354" t="s">
        <v>597</v>
      </c>
      <c r="C67" s="354"/>
      <c r="D67" s="354"/>
      <c r="E67" s="355"/>
      <c r="F67" s="220">
        <v>45</v>
      </c>
      <c r="G67" s="149">
        <v>176528</v>
      </c>
      <c r="H67" s="150">
        <v>33470</v>
      </c>
      <c r="I67" s="149">
        <v>150603</v>
      </c>
      <c r="J67" s="150">
        <f>58028+1</f>
        <v>58029</v>
      </c>
    </row>
    <row r="68" spans="1:10" ht="18.95" customHeight="1" x14ac:dyDescent="0.2">
      <c r="A68" s="351" t="s">
        <v>598</v>
      </c>
      <c r="B68" s="352"/>
      <c r="C68" s="352"/>
      <c r="D68" s="352"/>
      <c r="E68" s="353"/>
      <c r="F68" s="146">
        <v>46</v>
      </c>
      <c r="G68" s="147">
        <f>SUM(G69:G70)</f>
        <v>57365</v>
      </c>
      <c r="H68" s="148">
        <f>SUM(H69:H70)</f>
        <v>11103</v>
      </c>
      <c r="I68" s="147">
        <f>SUM(I69:I70)</f>
        <v>64460</v>
      </c>
      <c r="J68" s="148">
        <f>SUM(J69:J70)</f>
        <v>22708</v>
      </c>
    </row>
    <row r="69" spans="1:10" ht="18.95" customHeight="1" x14ac:dyDescent="0.2">
      <c r="A69" s="151"/>
      <c r="B69" s="354" t="s">
        <v>599</v>
      </c>
      <c r="C69" s="354"/>
      <c r="D69" s="354"/>
      <c r="E69" s="355"/>
      <c r="F69" s="146">
        <v>47</v>
      </c>
      <c r="G69" s="149">
        <v>17826</v>
      </c>
      <c r="H69" s="150">
        <v>2167</v>
      </c>
      <c r="I69" s="149">
        <v>7892</v>
      </c>
      <c r="J69" s="150">
        <v>1068</v>
      </c>
    </row>
    <row r="70" spans="1:10" ht="18.95" customHeight="1" x14ac:dyDescent="0.2">
      <c r="A70" s="151"/>
      <c r="B70" s="354" t="s">
        <v>600</v>
      </c>
      <c r="C70" s="354"/>
      <c r="D70" s="354"/>
      <c r="E70" s="355"/>
      <c r="F70" s="146">
        <v>48</v>
      </c>
      <c r="G70" s="149">
        <v>39539</v>
      </c>
      <c r="H70" s="150">
        <v>8936</v>
      </c>
      <c r="I70" s="149">
        <v>56568</v>
      </c>
      <c r="J70" s="150">
        <v>21640</v>
      </c>
    </row>
    <row r="71" spans="1:10" ht="18.95" customHeight="1" x14ac:dyDescent="0.2">
      <c r="A71" s="351" t="s">
        <v>601</v>
      </c>
      <c r="B71" s="352"/>
      <c r="C71" s="352"/>
      <c r="D71" s="352"/>
      <c r="E71" s="353"/>
      <c r="F71" s="146">
        <v>49</v>
      </c>
      <c r="G71" s="152"/>
      <c r="H71" s="153"/>
      <c r="I71" s="152"/>
      <c r="J71" s="153"/>
    </row>
    <row r="72" spans="1:10" ht="18.95" customHeight="1" x14ac:dyDescent="0.2">
      <c r="A72" s="351" t="s">
        <v>602</v>
      </c>
      <c r="B72" s="352"/>
      <c r="C72" s="352"/>
      <c r="D72" s="352"/>
      <c r="E72" s="353"/>
      <c r="F72" s="146">
        <v>50</v>
      </c>
      <c r="G72" s="147">
        <f>G61+G62+G68+G71</f>
        <v>3422306</v>
      </c>
      <c r="H72" s="148">
        <f>H61+H62+H68+H71</f>
        <v>976753</v>
      </c>
      <c r="I72" s="147">
        <f>I61+I62+I68+I71</f>
        <v>3447708</v>
      </c>
      <c r="J72" s="148">
        <f>J61+J62+J68+J71</f>
        <v>960651</v>
      </c>
    </row>
    <row r="73" spans="1:10" ht="18.95" customHeight="1" x14ac:dyDescent="0.2">
      <c r="A73" s="356" t="s">
        <v>603</v>
      </c>
      <c r="B73" s="357"/>
      <c r="C73" s="357"/>
      <c r="D73" s="357"/>
      <c r="E73" s="357"/>
      <c r="F73" s="358"/>
      <c r="G73" s="358"/>
      <c r="H73" s="358"/>
      <c r="I73" s="358"/>
      <c r="J73" s="359"/>
    </row>
    <row r="74" spans="1:10" ht="18.95" customHeight="1" x14ac:dyDescent="0.2">
      <c r="A74" s="138"/>
      <c r="B74" s="354" t="s">
        <v>604</v>
      </c>
      <c r="C74" s="354"/>
      <c r="D74" s="354"/>
      <c r="E74" s="355"/>
      <c r="F74" s="146">
        <v>51</v>
      </c>
      <c r="G74" s="221">
        <f>G59-G72</f>
        <v>69841</v>
      </c>
      <c r="H74" s="222">
        <f>H59-H72</f>
        <v>-31426</v>
      </c>
      <c r="I74" s="221">
        <f>I59-I72</f>
        <v>76149</v>
      </c>
      <c r="J74" s="222">
        <f>J59-J72</f>
        <v>-45448</v>
      </c>
    </row>
    <row r="75" spans="1:10" ht="18.95" customHeight="1" x14ac:dyDescent="0.2">
      <c r="A75" s="138"/>
      <c r="B75" s="354" t="s">
        <v>821</v>
      </c>
      <c r="C75" s="354"/>
      <c r="D75" s="354"/>
      <c r="E75" s="355"/>
      <c r="F75" s="146">
        <v>52</v>
      </c>
      <c r="G75" s="149">
        <v>7215</v>
      </c>
      <c r="H75" s="150">
        <v>-9092</v>
      </c>
      <c r="I75" s="149">
        <v>15788</v>
      </c>
      <c r="J75" s="150">
        <v>-6735</v>
      </c>
    </row>
    <row r="76" spans="1:10" ht="18.95" customHeight="1" x14ac:dyDescent="0.2">
      <c r="A76" s="351" t="s">
        <v>605</v>
      </c>
      <c r="B76" s="352"/>
      <c r="C76" s="352"/>
      <c r="D76" s="352"/>
      <c r="E76" s="353"/>
      <c r="F76" s="146">
        <v>53</v>
      </c>
      <c r="G76" s="147">
        <f>G74-G75</f>
        <v>62626</v>
      </c>
      <c r="H76" s="148">
        <f>H74-H75</f>
        <v>-22334</v>
      </c>
      <c r="I76" s="147">
        <f>I74-I75</f>
        <v>60361</v>
      </c>
      <c r="J76" s="148">
        <f>J74-J75</f>
        <v>-38713</v>
      </c>
    </row>
    <row r="77" spans="1:10" ht="18.95" customHeight="1" x14ac:dyDescent="0.2">
      <c r="A77" s="351" t="s">
        <v>606</v>
      </c>
      <c r="B77" s="352"/>
      <c r="C77" s="352"/>
      <c r="D77" s="352"/>
      <c r="E77" s="353"/>
      <c r="F77" s="146">
        <v>54</v>
      </c>
      <c r="G77" s="152"/>
      <c r="H77" s="153">
        <v>0</v>
      </c>
      <c r="I77" s="152"/>
      <c r="J77" s="153"/>
    </row>
    <row r="78" spans="1:10" ht="18.95" customHeight="1" x14ac:dyDescent="0.2">
      <c r="A78" s="351" t="s">
        <v>607</v>
      </c>
      <c r="B78" s="352"/>
      <c r="C78" s="352"/>
      <c r="D78" s="352"/>
      <c r="E78" s="353"/>
      <c r="F78" s="146">
        <v>55</v>
      </c>
      <c r="G78" s="147">
        <f>G76-G77</f>
        <v>62626</v>
      </c>
      <c r="H78" s="148">
        <f>H76-H77</f>
        <v>-22334</v>
      </c>
      <c r="I78" s="147">
        <f>I76-I77</f>
        <v>60361</v>
      </c>
      <c r="J78" s="148">
        <f>J76-J77</f>
        <v>-38713</v>
      </c>
    </row>
    <row r="79" spans="1:10" x14ac:dyDescent="0.2">
      <c r="A79" s="154" t="s">
        <v>608</v>
      </c>
      <c r="B79" s="155"/>
      <c r="C79" s="155"/>
      <c r="D79" s="155"/>
      <c r="E79" s="155"/>
      <c r="F79" s="155"/>
      <c r="G79" s="155"/>
      <c r="H79" s="155"/>
      <c r="I79" s="155"/>
      <c r="J79" s="155"/>
    </row>
    <row r="80" spans="1:10" s="68" customFormat="1" ht="15.95" customHeight="1" x14ac:dyDescent="0.2">
      <c r="A80" s="96"/>
      <c r="B80" s="97"/>
      <c r="C80" s="97" t="s">
        <v>664</v>
      </c>
      <c r="D80" s="98" t="str">
        <f>IF(LEN(Tablica_A!$E$9)&gt;3,Tablica_A!$E$9,"Nije upisano")</f>
        <v>PODRAVKA prehrambena industrija  d.d., Koprivnica</v>
      </c>
      <c r="E80" s="98"/>
      <c r="F80" s="98"/>
      <c r="G80" s="99"/>
      <c r="H80" s="99"/>
      <c r="I80" s="99"/>
      <c r="J80" s="100"/>
    </row>
    <row r="81" spans="1:10" s="55" customFormat="1" ht="3" customHeight="1" x14ac:dyDescent="0.2">
      <c r="A81" s="101"/>
      <c r="B81" s="73"/>
      <c r="C81" s="73"/>
      <c r="D81" s="73"/>
      <c r="E81" s="73"/>
      <c r="F81" s="73"/>
      <c r="G81" s="73"/>
      <c r="H81" s="73"/>
      <c r="I81" s="73"/>
      <c r="J81" s="102"/>
    </row>
    <row r="82" spans="1:10" s="68" customFormat="1" ht="15.95" customHeight="1" x14ac:dyDescent="0.2">
      <c r="A82" s="103"/>
      <c r="B82" s="104"/>
      <c r="C82" s="104" t="s">
        <v>762</v>
      </c>
      <c r="D82" s="105" t="str">
        <f>IF(LEN(Tablica_A!$S$5)&gt;3,Tablica_A!$S$5,"Nije upisano")</f>
        <v>03454088</v>
      </c>
      <c r="E82" s="105"/>
      <c r="F82" s="105"/>
      <c r="G82" s="106"/>
      <c r="H82" s="104"/>
      <c r="I82" s="104" t="s">
        <v>763</v>
      </c>
      <c r="J82" s="107" t="str">
        <f>IF(LEN(Tablica_A!$G$7)&gt;3,Tablica_A!$G$7,"Nije upisano")</f>
        <v>2006-12</v>
      </c>
    </row>
    <row r="83" spans="1:10" ht="9.9499999999999993" customHeight="1" x14ac:dyDescent="0.2"/>
    <row r="84" spans="1:10" s="55" customFormat="1" ht="35.1" customHeight="1" x14ac:dyDescent="0.2">
      <c r="A84" s="56" t="s">
        <v>609</v>
      </c>
      <c r="I84" s="235" t="s">
        <v>548</v>
      </c>
      <c r="J84" s="393"/>
    </row>
    <row r="85" spans="1:10" ht="15" customHeight="1" x14ac:dyDescent="0.2">
      <c r="A85" s="131"/>
      <c r="I85" s="348" t="s">
        <v>809</v>
      </c>
      <c r="J85" s="348"/>
    </row>
    <row r="86" spans="1:10" s="135" customFormat="1" ht="20.100000000000001" customHeight="1" x14ac:dyDescent="0.2">
      <c r="A86" s="406" t="s">
        <v>810</v>
      </c>
      <c r="B86" s="407"/>
      <c r="C86" s="407"/>
      <c r="D86" s="407"/>
      <c r="E86" s="408"/>
      <c r="F86" s="145" t="s">
        <v>811</v>
      </c>
      <c r="G86" s="403" t="s">
        <v>798</v>
      </c>
      <c r="H86" s="404"/>
      <c r="I86" s="404" t="s">
        <v>822</v>
      </c>
      <c r="J86" s="405"/>
    </row>
    <row r="87" spans="1:10" s="156" customFormat="1" ht="20.100000000000001" customHeight="1" x14ac:dyDescent="0.2">
      <c r="A87" s="345" t="s">
        <v>610</v>
      </c>
      <c r="B87" s="346"/>
      <c r="C87" s="346"/>
      <c r="D87" s="346"/>
      <c r="E87" s="347"/>
      <c r="F87" s="146">
        <v>56</v>
      </c>
      <c r="G87" s="366">
        <f>SUM(G88:H101)</f>
        <v>324653</v>
      </c>
      <c r="H87" s="367"/>
      <c r="I87" s="367">
        <f>SUM(I88:J101)</f>
        <v>279820</v>
      </c>
      <c r="J87" s="368"/>
    </row>
    <row r="88" spans="1:10" s="156" customFormat="1" ht="20.100000000000001" customHeight="1" x14ac:dyDescent="0.2">
      <c r="A88" s="223"/>
      <c r="B88" s="349" t="s">
        <v>823</v>
      </c>
      <c r="C88" s="349"/>
      <c r="D88" s="349"/>
      <c r="E88" s="350"/>
      <c r="F88" s="146">
        <v>57</v>
      </c>
      <c r="G88" s="392">
        <v>62626</v>
      </c>
      <c r="H88" s="374"/>
      <c r="I88" s="374">
        <v>60361</v>
      </c>
      <c r="J88" s="390"/>
    </row>
    <row r="89" spans="1:10" s="156" customFormat="1" ht="20.100000000000001" customHeight="1" x14ac:dyDescent="0.2">
      <c r="A89" s="223"/>
      <c r="B89" s="349" t="s">
        <v>824</v>
      </c>
      <c r="C89" s="349"/>
      <c r="D89" s="349"/>
      <c r="E89" s="350"/>
      <c r="F89" s="146">
        <v>58</v>
      </c>
      <c r="G89" s="392">
        <v>223007</v>
      </c>
      <c r="H89" s="374"/>
      <c r="I89" s="374">
        <v>201252</v>
      </c>
      <c r="J89" s="390"/>
    </row>
    <row r="90" spans="1:10" s="156" customFormat="1" ht="20.100000000000001" customHeight="1" x14ac:dyDescent="0.2">
      <c r="A90" s="223"/>
      <c r="B90" s="349" t="s">
        <v>611</v>
      </c>
      <c r="C90" s="349"/>
      <c r="D90" s="349"/>
      <c r="E90" s="350"/>
      <c r="F90" s="146">
        <v>59</v>
      </c>
      <c r="G90" s="392">
        <v>-168</v>
      </c>
      <c r="H90" s="374"/>
      <c r="I90" s="374">
        <v>4607</v>
      </c>
      <c r="J90" s="390"/>
    </row>
    <row r="91" spans="1:10" s="156" customFormat="1" ht="20.100000000000001" customHeight="1" x14ac:dyDescent="0.2">
      <c r="A91" s="223"/>
      <c r="B91" s="349" t="s">
        <v>612</v>
      </c>
      <c r="C91" s="349"/>
      <c r="D91" s="349"/>
      <c r="E91" s="350"/>
      <c r="F91" s="146">
        <v>60</v>
      </c>
      <c r="G91" s="392">
        <v>-20569</v>
      </c>
      <c r="H91" s="374"/>
      <c r="I91" s="374">
        <v>-94602</v>
      </c>
      <c r="J91" s="390"/>
    </row>
    <row r="92" spans="1:10" s="156" customFormat="1" ht="20.100000000000001" customHeight="1" x14ac:dyDescent="0.2">
      <c r="A92" s="223"/>
      <c r="B92" s="349" t="s">
        <v>613</v>
      </c>
      <c r="C92" s="349"/>
      <c r="D92" s="349"/>
      <c r="E92" s="350"/>
      <c r="F92" s="146">
        <v>61</v>
      </c>
      <c r="G92" s="392">
        <v>6071</v>
      </c>
      <c r="H92" s="374"/>
      <c r="I92" s="374">
        <v>-266756</v>
      </c>
      <c r="J92" s="390"/>
    </row>
    <row r="93" spans="1:10" s="156" customFormat="1" ht="30" customHeight="1" x14ac:dyDescent="0.2">
      <c r="A93" s="223"/>
      <c r="B93" s="349" t="s">
        <v>614</v>
      </c>
      <c r="C93" s="349"/>
      <c r="D93" s="349"/>
      <c r="E93" s="350"/>
      <c r="F93" s="146">
        <v>62</v>
      </c>
      <c r="G93" s="392">
        <v>-12457</v>
      </c>
      <c r="H93" s="374"/>
      <c r="I93" s="374">
        <v>14091</v>
      </c>
      <c r="J93" s="390"/>
    </row>
    <row r="94" spans="1:10" s="156" customFormat="1" ht="20.100000000000001" customHeight="1" x14ac:dyDescent="0.2">
      <c r="A94" s="223"/>
      <c r="B94" s="349" t="s">
        <v>617</v>
      </c>
      <c r="C94" s="349"/>
      <c r="D94" s="349"/>
      <c r="E94" s="350"/>
      <c r="F94" s="146">
        <v>63</v>
      </c>
      <c r="G94" s="392">
        <v>920</v>
      </c>
      <c r="H94" s="374"/>
      <c r="I94" s="374">
        <v>77471</v>
      </c>
      <c r="J94" s="390"/>
    </row>
    <row r="95" spans="1:10" s="156" customFormat="1" ht="20.100000000000001" customHeight="1" x14ac:dyDescent="0.2">
      <c r="A95" s="223"/>
      <c r="B95" s="349" t="s">
        <v>618</v>
      </c>
      <c r="C95" s="349"/>
      <c r="D95" s="349"/>
      <c r="E95" s="350"/>
      <c r="F95" s="146">
        <v>64</v>
      </c>
      <c r="G95" s="392">
        <v>2149</v>
      </c>
      <c r="H95" s="374"/>
      <c r="I95" s="374">
        <v>7873</v>
      </c>
      <c r="J95" s="390"/>
    </row>
    <row r="96" spans="1:10" s="156" customFormat="1" ht="30" customHeight="1" x14ac:dyDescent="0.2">
      <c r="A96" s="223"/>
      <c r="B96" s="349" t="s">
        <v>619</v>
      </c>
      <c r="C96" s="349"/>
      <c r="D96" s="349"/>
      <c r="E96" s="350"/>
      <c r="F96" s="146">
        <v>65</v>
      </c>
      <c r="G96" s="392">
        <v>79768</v>
      </c>
      <c r="H96" s="374"/>
      <c r="I96" s="374">
        <v>-43410</v>
      </c>
      <c r="J96" s="390"/>
    </row>
    <row r="97" spans="1:10" s="156" customFormat="1" ht="30" customHeight="1" x14ac:dyDescent="0.2">
      <c r="A97" s="223"/>
      <c r="B97" s="349" t="s">
        <v>620</v>
      </c>
      <c r="C97" s="349"/>
      <c r="D97" s="349"/>
      <c r="E97" s="350"/>
      <c r="F97" s="146">
        <v>66</v>
      </c>
      <c r="G97" s="392">
        <v>0</v>
      </c>
      <c r="H97" s="374"/>
      <c r="I97" s="374">
        <v>0</v>
      </c>
      <c r="J97" s="390"/>
    </row>
    <row r="98" spans="1:10" s="156" customFormat="1" ht="20.100000000000001" customHeight="1" x14ac:dyDescent="0.2">
      <c r="A98" s="223"/>
      <c r="B98" s="349" t="s">
        <v>621</v>
      </c>
      <c r="C98" s="349"/>
      <c r="D98" s="349"/>
      <c r="E98" s="350"/>
      <c r="F98" s="146">
        <v>67</v>
      </c>
      <c r="G98" s="392">
        <v>-2561</v>
      </c>
      <c r="H98" s="374"/>
      <c r="I98" s="374">
        <v>1952</v>
      </c>
      <c r="J98" s="390"/>
    </row>
    <row r="99" spans="1:10" s="156" customFormat="1" ht="20.100000000000001" customHeight="1" x14ac:dyDescent="0.2">
      <c r="A99" s="223"/>
      <c r="B99" s="349" t="s">
        <v>622</v>
      </c>
      <c r="C99" s="349"/>
      <c r="D99" s="349"/>
      <c r="E99" s="350"/>
      <c r="F99" s="146">
        <v>68</v>
      </c>
      <c r="G99" s="392">
        <v>-12157</v>
      </c>
      <c r="H99" s="374"/>
      <c r="I99" s="374">
        <v>18913</v>
      </c>
      <c r="J99" s="390"/>
    </row>
    <row r="100" spans="1:10" s="156" customFormat="1" ht="20.100000000000001" customHeight="1" x14ac:dyDescent="0.2">
      <c r="A100" s="223"/>
      <c r="B100" s="349" t="s">
        <v>623</v>
      </c>
      <c r="C100" s="349"/>
      <c r="D100" s="349"/>
      <c r="E100" s="350"/>
      <c r="F100" s="146">
        <v>69</v>
      </c>
      <c r="G100" s="392">
        <v>-1976</v>
      </c>
      <c r="H100" s="374"/>
      <c r="I100" s="374">
        <v>298068</v>
      </c>
      <c r="J100" s="390"/>
    </row>
    <row r="101" spans="1:10" s="156" customFormat="1" ht="20.100000000000001" customHeight="1" x14ac:dyDescent="0.2">
      <c r="A101" s="223"/>
      <c r="B101" s="349" t="s">
        <v>624</v>
      </c>
      <c r="C101" s="349"/>
      <c r="D101" s="349"/>
      <c r="E101" s="350"/>
      <c r="F101" s="146">
        <v>70</v>
      </c>
      <c r="G101" s="392"/>
      <c r="H101" s="374"/>
      <c r="I101" s="374"/>
      <c r="J101" s="390"/>
    </row>
    <row r="102" spans="1:10" s="156" customFormat="1" ht="20.100000000000001" customHeight="1" x14ac:dyDescent="0.2">
      <c r="A102" s="345" t="s">
        <v>625</v>
      </c>
      <c r="B102" s="346"/>
      <c r="C102" s="346"/>
      <c r="D102" s="346"/>
      <c r="E102" s="347"/>
      <c r="F102" s="146">
        <v>71</v>
      </c>
      <c r="G102" s="366">
        <f>SUM(G103:H109)</f>
        <v>-144893</v>
      </c>
      <c r="H102" s="367"/>
      <c r="I102" s="367">
        <f>SUM(I103:J109)</f>
        <v>-194292</v>
      </c>
      <c r="J102" s="368"/>
    </row>
    <row r="103" spans="1:10" s="156" customFormat="1" ht="20.100000000000001" customHeight="1" x14ac:dyDescent="0.2">
      <c r="A103" s="223"/>
      <c r="B103" s="349" t="s">
        <v>825</v>
      </c>
      <c r="C103" s="349"/>
      <c r="D103" s="349"/>
      <c r="E103" s="350"/>
      <c r="F103" s="146">
        <v>72</v>
      </c>
      <c r="G103" s="392">
        <v>-134597</v>
      </c>
      <c r="H103" s="374"/>
      <c r="I103" s="374">
        <v>-182316</v>
      </c>
      <c r="J103" s="390"/>
    </row>
    <row r="104" spans="1:10" s="156" customFormat="1" ht="20.100000000000001" customHeight="1" x14ac:dyDescent="0.2">
      <c r="A104" s="223"/>
      <c r="B104" s="349" t="s">
        <v>626</v>
      </c>
      <c r="C104" s="349"/>
      <c r="D104" s="349"/>
      <c r="E104" s="350"/>
      <c r="F104" s="146">
        <v>73</v>
      </c>
      <c r="G104" s="392"/>
      <c r="H104" s="374"/>
      <c r="I104" s="374"/>
      <c r="J104" s="390"/>
    </row>
    <row r="105" spans="1:10" s="156" customFormat="1" ht="20.100000000000001" customHeight="1" x14ac:dyDescent="0.2">
      <c r="A105" s="223"/>
      <c r="B105" s="349" t="s">
        <v>627</v>
      </c>
      <c r="C105" s="349"/>
      <c r="D105" s="349"/>
      <c r="E105" s="350"/>
      <c r="F105" s="146">
        <v>74</v>
      </c>
      <c r="G105" s="392"/>
      <c r="H105" s="374"/>
      <c r="I105" s="374"/>
      <c r="J105" s="390"/>
    </row>
    <row r="106" spans="1:10" s="156" customFormat="1" ht="20.100000000000001" customHeight="1" x14ac:dyDescent="0.2">
      <c r="A106" s="223"/>
      <c r="B106" s="349" t="s">
        <v>628</v>
      </c>
      <c r="C106" s="349"/>
      <c r="D106" s="349"/>
      <c r="E106" s="350"/>
      <c r="F106" s="146">
        <v>75</v>
      </c>
      <c r="G106" s="392">
        <v>-12606</v>
      </c>
      <c r="H106" s="374"/>
      <c r="I106" s="374">
        <v>8044</v>
      </c>
      <c r="J106" s="390"/>
    </row>
    <row r="107" spans="1:10" s="156" customFormat="1" ht="20.100000000000001" customHeight="1" x14ac:dyDescent="0.2">
      <c r="A107" s="223"/>
      <c r="B107" s="349" t="s">
        <v>629</v>
      </c>
      <c r="C107" s="349"/>
      <c r="D107" s="349"/>
      <c r="E107" s="350"/>
      <c r="F107" s="146">
        <v>76</v>
      </c>
      <c r="G107" s="392">
        <v>9708</v>
      </c>
      <c r="H107" s="374"/>
      <c r="I107" s="374">
        <v>21564</v>
      </c>
      <c r="J107" s="390"/>
    </row>
    <row r="108" spans="1:10" s="156" customFormat="1" ht="20.100000000000001" customHeight="1" x14ac:dyDescent="0.2">
      <c r="A108" s="223"/>
      <c r="B108" s="349" t="s">
        <v>826</v>
      </c>
      <c r="C108" s="349"/>
      <c r="D108" s="349"/>
      <c r="E108" s="350"/>
      <c r="F108" s="146">
        <v>77</v>
      </c>
      <c r="G108" s="392">
        <v>-25468</v>
      </c>
      <c r="H108" s="374"/>
      <c r="I108" s="374">
        <v>-27041</v>
      </c>
      <c r="J108" s="390"/>
    </row>
    <row r="109" spans="1:10" s="156" customFormat="1" ht="20.100000000000001" customHeight="1" x14ac:dyDescent="0.2">
      <c r="A109" s="223"/>
      <c r="B109" s="349" t="s">
        <v>630</v>
      </c>
      <c r="C109" s="349"/>
      <c r="D109" s="349"/>
      <c r="E109" s="350"/>
      <c r="F109" s="146">
        <v>78</v>
      </c>
      <c r="G109" s="392">
        <v>18070</v>
      </c>
      <c r="H109" s="374"/>
      <c r="I109" s="374">
        <v>-14543</v>
      </c>
      <c r="J109" s="390"/>
    </row>
    <row r="110" spans="1:10" s="156" customFormat="1" ht="20.100000000000001" customHeight="1" x14ac:dyDescent="0.2">
      <c r="A110" s="345" t="s">
        <v>631</v>
      </c>
      <c r="B110" s="346"/>
      <c r="C110" s="346"/>
      <c r="D110" s="346"/>
      <c r="E110" s="347"/>
      <c r="F110" s="146">
        <v>79</v>
      </c>
      <c r="G110" s="366">
        <f>SUM(G111:H115)</f>
        <v>-118732</v>
      </c>
      <c r="H110" s="367"/>
      <c r="I110" s="367">
        <f>SUM(I111:J115)</f>
        <v>-85644</v>
      </c>
      <c r="J110" s="368"/>
    </row>
    <row r="111" spans="1:10" s="156" customFormat="1" ht="20.100000000000001" customHeight="1" x14ac:dyDescent="0.2">
      <c r="A111" s="223"/>
      <c r="B111" s="349" t="s">
        <v>827</v>
      </c>
      <c r="C111" s="349"/>
      <c r="D111" s="349"/>
      <c r="E111" s="350"/>
      <c r="F111" s="146">
        <v>80</v>
      </c>
      <c r="G111" s="392"/>
      <c r="H111" s="374"/>
      <c r="I111" s="374"/>
      <c r="J111" s="390"/>
    </row>
    <row r="112" spans="1:10" s="156" customFormat="1" ht="20.100000000000001" customHeight="1" x14ac:dyDescent="0.2">
      <c r="A112" s="223"/>
      <c r="B112" s="349" t="s">
        <v>632</v>
      </c>
      <c r="C112" s="349"/>
      <c r="D112" s="349"/>
      <c r="E112" s="350"/>
      <c r="F112" s="146">
        <v>81</v>
      </c>
      <c r="G112" s="392">
        <v>-169138</v>
      </c>
      <c r="H112" s="374"/>
      <c r="I112" s="374">
        <v>9977</v>
      </c>
      <c r="J112" s="390"/>
    </row>
    <row r="113" spans="1:10" s="156" customFormat="1" ht="20.100000000000001" customHeight="1" x14ac:dyDescent="0.2">
      <c r="A113" s="223"/>
      <c r="B113" s="349" t="s">
        <v>623</v>
      </c>
      <c r="C113" s="349"/>
      <c r="D113" s="349"/>
      <c r="E113" s="350"/>
      <c r="F113" s="146">
        <v>82</v>
      </c>
      <c r="G113" s="392"/>
      <c r="H113" s="374"/>
      <c r="I113" s="374"/>
      <c r="J113" s="390"/>
    </row>
    <row r="114" spans="1:10" s="156" customFormat="1" ht="20.100000000000001" customHeight="1" x14ac:dyDescent="0.2">
      <c r="A114" s="223"/>
      <c r="B114" s="349" t="s">
        <v>633</v>
      </c>
      <c r="C114" s="349"/>
      <c r="D114" s="349"/>
      <c r="E114" s="350"/>
      <c r="F114" s="146">
        <v>83</v>
      </c>
      <c r="G114" s="392">
        <v>45833</v>
      </c>
      <c r="H114" s="374"/>
      <c r="I114" s="374">
        <v>139219</v>
      </c>
      <c r="J114" s="390"/>
    </row>
    <row r="115" spans="1:10" s="156" customFormat="1" ht="20.100000000000001" customHeight="1" x14ac:dyDescent="0.2">
      <c r="A115" s="223"/>
      <c r="B115" s="349" t="s">
        <v>630</v>
      </c>
      <c r="C115" s="349"/>
      <c r="D115" s="349"/>
      <c r="E115" s="350"/>
      <c r="F115" s="146">
        <v>84</v>
      </c>
      <c r="G115" s="392">
        <v>4573</v>
      </c>
      <c r="H115" s="374"/>
      <c r="I115" s="374">
        <v>-234840</v>
      </c>
      <c r="J115" s="390"/>
    </row>
    <row r="116" spans="1:10" s="156" customFormat="1" ht="30" customHeight="1" x14ac:dyDescent="0.2">
      <c r="A116" s="345" t="s">
        <v>634</v>
      </c>
      <c r="B116" s="346"/>
      <c r="C116" s="346"/>
      <c r="D116" s="346"/>
      <c r="E116" s="347"/>
      <c r="F116" s="146">
        <v>85</v>
      </c>
      <c r="G116" s="366">
        <f>G87+G102+G110</f>
        <v>61028</v>
      </c>
      <c r="H116" s="367"/>
      <c r="I116" s="367">
        <f>I87+I102+I110</f>
        <v>-116</v>
      </c>
      <c r="J116" s="368"/>
    </row>
    <row r="117" spans="1:10" s="156" customFormat="1" ht="20.100000000000001" customHeight="1" x14ac:dyDescent="0.2">
      <c r="A117" s="345" t="s">
        <v>635</v>
      </c>
      <c r="B117" s="346"/>
      <c r="C117" s="346"/>
      <c r="D117" s="346"/>
      <c r="E117" s="347"/>
      <c r="F117" s="146">
        <v>86</v>
      </c>
      <c r="G117" s="369">
        <v>65206</v>
      </c>
      <c r="H117" s="370"/>
      <c r="I117" s="370">
        <v>126234</v>
      </c>
      <c r="J117" s="389"/>
    </row>
    <row r="118" spans="1:10" s="156" customFormat="1" ht="20.100000000000001" customHeight="1" x14ac:dyDescent="0.2">
      <c r="A118" s="345" t="s">
        <v>636</v>
      </c>
      <c r="B118" s="346"/>
      <c r="C118" s="346"/>
      <c r="D118" s="346"/>
      <c r="E118" s="347"/>
      <c r="F118" s="146">
        <v>87</v>
      </c>
      <c r="G118" s="366">
        <f>G117+G116</f>
        <v>126234</v>
      </c>
      <c r="H118" s="367"/>
      <c r="I118" s="367">
        <f>I116+I117</f>
        <v>126118</v>
      </c>
      <c r="J118" s="368"/>
    </row>
    <row r="119" spans="1:10" s="159" customFormat="1" ht="15" customHeight="1" x14ac:dyDescent="0.2">
      <c r="A119" s="157" t="s">
        <v>828</v>
      </c>
      <c r="B119" s="158"/>
      <c r="C119" s="158"/>
      <c r="D119" s="158"/>
      <c r="E119" s="158"/>
      <c r="F119" s="158"/>
      <c r="G119" s="158"/>
      <c r="H119" s="158"/>
      <c r="I119" s="158"/>
      <c r="J119" s="158"/>
    </row>
    <row r="120" spans="1:10" s="68" customFormat="1" ht="15.95" customHeight="1" x14ac:dyDescent="0.2">
      <c r="A120" s="96"/>
      <c r="B120" s="97"/>
      <c r="C120" s="97" t="s">
        <v>664</v>
      </c>
      <c r="D120" s="98" t="str">
        <f>IF(LEN(Tablica_A!$E$9)&gt;3,Tablica_A!$E$9,"Nije upisano")</f>
        <v>PODRAVKA prehrambena industrija  d.d., Koprivnica</v>
      </c>
      <c r="E120" s="98"/>
      <c r="F120" s="98"/>
      <c r="G120" s="99"/>
      <c r="H120" s="99"/>
      <c r="I120" s="99"/>
      <c r="J120" s="100"/>
    </row>
    <row r="121" spans="1:10" s="55" customFormat="1" ht="3" customHeight="1" x14ac:dyDescent="0.2">
      <c r="A121" s="101"/>
      <c r="B121" s="73"/>
      <c r="C121" s="73"/>
      <c r="D121" s="73"/>
      <c r="E121" s="73"/>
      <c r="F121" s="73"/>
      <c r="G121" s="73"/>
      <c r="H121" s="73"/>
      <c r="I121" s="73"/>
      <c r="J121" s="102"/>
    </row>
    <row r="122" spans="1:10" s="68" customFormat="1" ht="15.95" customHeight="1" x14ac:dyDescent="0.2">
      <c r="A122" s="103"/>
      <c r="B122" s="104"/>
      <c r="C122" s="104" t="s">
        <v>762</v>
      </c>
      <c r="D122" s="105" t="str">
        <f>IF(LEN(Tablica_A!$S$5)&gt;3,Tablica_A!$S$5,"Nije upisano")</f>
        <v>03454088</v>
      </c>
      <c r="E122" s="105"/>
      <c r="F122" s="105"/>
      <c r="G122" s="106"/>
      <c r="H122" s="104"/>
      <c r="I122" s="104" t="s">
        <v>763</v>
      </c>
      <c r="J122" s="107" t="str">
        <f>IF(LEN(Tablica_A!$G$7)&gt;3,Tablica_A!$G$7,"Nije upisano")</f>
        <v>2006-12</v>
      </c>
    </row>
    <row r="123" spans="1:10" ht="9.9499999999999993" customHeight="1" x14ac:dyDescent="0.2"/>
    <row r="124" spans="1:10" s="55" customFormat="1" ht="35.1" customHeight="1" x14ac:dyDescent="0.2">
      <c r="A124" s="160" t="s">
        <v>454</v>
      </c>
      <c r="I124" s="235" t="s">
        <v>548</v>
      </c>
      <c r="J124" s="393"/>
    </row>
    <row r="125" spans="1:10" ht="15" customHeight="1" x14ac:dyDescent="0.2">
      <c r="A125" s="131"/>
      <c r="I125" s="348" t="s">
        <v>809</v>
      </c>
      <c r="J125" s="348"/>
    </row>
    <row r="126" spans="1:10" s="135" customFormat="1" ht="30" customHeight="1" x14ac:dyDescent="0.2">
      <c r="A126" s="402" t="s">
        <v>810</v>
      </c>
      <c r="B126" s="402"/>
      <c r="C126" s="402"/>
      <c r="D126" s="402"/>
      <c r="E126" s="402"/>
      <c r="F126" s="132" t="s">
        <v>811</v>
      </c>
      <c r="G126" s="174" t="s">
        <v>262</v>
      </c>
      <c r="H126" s="132" t="s">
        <v>263</v>
      </c>
      <c r="I126" s="132" t="s">
        <v>264</v>
      </c>
      <c r="J126" s="224" t="s">
        <v>822</v>
      </c>
    </row>
    <row r="127" spans="1:10" s="159" customFormat="1" ht="20.100000000000001" customHeight="1" x14ac:dyDescent="0.2">
      <c r="A127" s="342" t="s">
        <v>814</v>
      </c>
      <c r="B127" s="409"/>
      <c r="C127" s="409"/>
      <c r="D127" s="409"/>
      <c r="E127" s="410"/>
      <c r="F127" s="146">
        <v>88</v>
      </c>
      <c r="G127" s="175">
        <v>1626001</v>
      </c>
      <c r="H127" s="175"/>
      <c r="I127" s="175"/>
      <c r="J127" s="176">
        <f t="shared" ref="J127:J141" si="0">G127+H127-I127</f>
        <v>1626001</v>
      </c>
    </row>
    <row r="128" spans="1:10" s="159" customFormat="1" ht="20.100000000000001" customHeight="1" x14ac:dyDescent="0.2">
      <c r="A128" s="342" t="s">
        <v>829</v>
      </c>
      <c r="B128" s="343"/>
      <c r="C128" s="343"/>
      <c r="D128" s="343"/>
      <c r="E128" s="344"/>
      <c r="F128" s="146">
        <v>89</v>
      </c>
      <c r="G128" s="175">
        <v>29368</v>
      </c>
      <c r="H128" s="175"/>
      <c r="I128" s="175">
        <v>221329</v>
      </c>
      <c r="J128" s="176">
        <f t="shared" si="0"/>
        <v>-191961</v>
      </c>
    </row>
    <row r="129" spans="1:10" s="159" customFormat="1" ht="20.100000000000001" customHeight="1" x14ac:dyDescent="0.2">
      <c r="A129" s="342" t="s">
        <v>830</v>
      </c>
      <c r="B129" s="343"/>
      <c r="C129" s="343"/>
      <c r="D129" s="343"/>
      <c r="E129" s="344"/>
      <c r="F129" s="146">
        <v>90</v>
      </c>
      <c r="G129" s="175">
        <v>79650</v>
      </c>
      <c r="H129" s="175">
        <v>79368</v>
      </c>
      <c r="I129" s="175">
        <v>19921</v>
      </c>
      <c r="J129" s="176">
        <f t="shared" si="0"/>
        <v>139097</v>
      </c>
    </row>
    <row r="130" spans="1:10" s="159" customFormat="1" ht="20.100000000000001" customHeight="1" x14ac:dyDescent="0.2">
      <c r="A130" s="342" t="s">
        <v>831</v>
      </c>
      <c r="B130" s="343"/>
      <c r="C130" s="343"/>
      <c r="D130" s="343"/>
      <c r="E130" s="344"/>
      <c r="F130" s="146">
        <v>91</v>
      </c>
      <c r="G130" s="175">
        <v>-19573</v>
      </c>
      <c r="H130" s="175">
        <v>-9721</v>
      </c>
      <c r="I130" s="175">
        <v>-22583</v>
      </c>
      <c r="J130" s="176">
        <f t="shared" si="0"/>
        <v>-6711</v>
      </c>
    </row>
    <row r="131" spans="1:10" s="159" customFormat="1" ht="20.100000000000001" customHeight="1" x14ac:dyDescent="0.2">
      <c r="A131" s="342" t="s">
        <v>832</v>
      </c>
      <c r="B131" s="343"/>
      <c r="C131" s="343"/>
      <c r="D131" s="343"/>
      <c r="E131" s="344"/>
      <c r="F131" s="146">
        <v>92</v>
      </c>
      <c r="G131" s="175">
        <v>97223</v>
      </c>
      <c r="H131" s="175">
        <v>62626</v>
      </c>
      <c r="I131" s="175">
        <v>49362</v>
      </c>
      <c r="J131" s="176">
        <f t="shared" si="0"/>
        <v>110487</v>
      </c>
    </row>
    <row r="132" spans="1:10" s="159" customFormat="1" ht="20.100000000000001" customHeight="1" x14ac:dyDescent="0.2">
      <c r="A132" s="342" t="s">
        <v>833</v>
      </c>
      <c r="B132" s="343"/>
      <c r="C132" s="343"/>
      <c r="D132" s="343"/>
      <c r="E132" s="344"/>
      <c r="F132" s="146">
        <v>93</v>
      </c>
      <c r="G132" s="175">
        <v>62626</v>
      </c>
      <c r="H132" s="175">
        <v>60361</v>
      </c>
      <c r="I132" s="175">
        <v>62626</v>
      </c>
      <c r="J132" s="176">
        <f t="shared" si="0"/>
        <v>60361</v>
      </c>
    </row>
    <row r="133" spans="1:10" s="159" customFormat="1" ht="20.100000000000001" customHeight="1" x14ac:dyDescent="0.2">
      <c r="A133" s="342" t="s">
        <v>834</v>
      </c>
      <c r="B133" s="343"/>
      <c r="C133" s="343"/>
      <c r="D133" s="343"/>
      <c r="E133" s="344"/>
      <c r="F133" s="146">
        <v>94</v>
      </c>
      <c r="G133" s="175"/>
      <c r="H133" s="175"/>
      <c r="I133" s="175"/>
      <c r="J133" s="176">
        <f t="shared" si="0"/>
        <v>0</v>
      </c>
    </row>
    <row r="134" spans="1:10" s="159" customFormat="1" ht="20.100000000000001" customHeight="1" x14ac:dyDescent="0.2">
      <c r="A134" s="413" t="s">
        <v>637</v>
      </c>
      <c r="B134" s="343"/>
      <c r="C134" s="343"/>
      <c r="D134" s="343"/>
      <c r="E134" s="344"/>
      <c r="F134" s="146">
        <v>95</v>
      </c>
      <c r="G134" s="177">
        <f>SUM(G135:G137)</f>
        <v>45864</v>
      </c>
      <c r="H134" s="177">
        <f>SUM(H135:H137)</f>
        <v>2828</v>
      </c>
      <c r="I134" s="177">
        <f>SUM(I135:I137)</f>
        <v>39286</v>
      </c>
      <c r="J134" s="177">
        <f t="shared" si="0"/>
        <v>9406</v>
      </c>
    </row>
    <row r="135" spans="1:10" s="159" customFormat="1" ht="20.100000000000001" customHeight="1" x14ac:dyDescent="0.2">
      <c r="A135" s="161"/>
      <c r="B135" s="409" t="s">
        <v>835</v>
      </c>
      <c r="C135" s="411"/>
      <c r="D135" s="411"/>
      <c r="E135" s="412"/>
      <c r="F135" s="146">
        <v>96</v>
      </c>
      <c r="G135" s="175">
        <v>39992</v>
      </c>
      <c r="H135" s="175"/>
      <c r="I135" s="175">
        <v>39286</v>
      </c>
      <c r="J135" s="176">
        <f t="shared" si="0"/>
        <v>706</v>
      </c>
    </row>
    <row r="136" spans="1:10" s="159" customFormat="1" ht="20.100000000000001" customHeight="1" x14ac:dyDescent="0.2">
      <c r="A136" s="161"/>
      <c r="B136" s="409" t="s">
        <v>836</v>
      </c>
      <c r="C136" s="411"/>
      <c r="D136" s="411"/>
      <c r="E136" s="412"/>
      <c r="F136" s="146">
        <v>97</v>
      </c>
      <c r="G136" s="175"/>
      <c r="H136" s="175"/>
      <c r="I136" s="175"/>
      <c r="J136" s="176">
        <f t="shared" si="0"/>
        <v>0</v>
      </c>
    </row>
    <row r="137" spans="1:10" s="159" customFormat="1" ht="20.100000000000001" customHeight="1" x14ac:dyDescent="0.2">
      <c r="A137" s="161"/>
      <c r="B137" s="409" t="s">
        <v>837</v>
      </c>
      <c r="C137" s="411"/>
      <c r="D137" s="411"/>
      <c r="E137" s="412"/>
      <c r="F137" s="146">
        <v>98</v>
      </c>
      <c r="G137" s="175">
        <v>5872</v>
      </c>
      <c r="H137" s="175">
        <v>2828</v>
      </c>
      <c r="I137" s="175"/>
      <c r="J137" s="176">
        <f t="shared" si="0"/>
        <v>8700</v>
      </c>
    </row>
    <row r="138" spans="1:10" s="159" customFormat="1" ht="20.100000000000001" customHeight="1" x14ac:dyDescent="0.2">
      <c r="A138" s="342" t="s">
        <v>838</v>
      </c>
      <c r="B138" s="343"/>
      <c r="C138" s="343"/>
      <c r="D138" s="343"/>
      <c r="E138" s="344"/>
      <c r="F138" s="146">
        <v>99</v>
      </c>
      <c r="G138" s="175"/>
      <c r="H138" s="175"/>
      <c r="I138" s="175"/>
      <c r="J138" s="176">
        <f t="shared" si="0"/>
        <v>0</v>
      </c>
    </row>
    <row r="139" spans="1:10" s="159" customFormat="1" ht="20.100000000000001" customHeight="1" x14ac:dyDescent="0.2">
      <c r="A139" s="342" t="s">
        <v>839</v>
      </c>
      <c r="B139" s="343"/>
      <c r="C139" s="343"/>
      <c r="D139" s="343"/>
      <c r="E139" s="344"/>
      <c r="F139" s="146">
        <v>100</v>
      </c>
      <c r="G139" s="175"/>
      <c r="H139" s="175"/>
      <c r="I139" s="175"/>
      <c r="J139" s="176">
        <f t="shared" si="0"/>
        <v>0</v>
      </c>
    </row>
    <row r="140" spans="1:10" s="159" customFormat="1" ht="20.100000000000001" customHeight="1" x14ac:dyDescent="0.2">
      <c r="A140" s="342" t="s">
        <v>840</v>
      </c>
      <c r="B140" s="343"/>
      <c r="C140" s="343"/>
      <c r="D140" s="343"/>
      <c r="E140" s="344"/>
      <c r="F140" s="146">
        <v>101</v>
      </c>
      <c r="G140" s="175"/>
      <c r="H140" s="175"/>
      <c r="I140" s="175"/>
      <c r="J140" s="176">
        <f t="shared" si="0"/>
        <v>0</v>
      </c>
    </row>
    <row r="141" spans="1:10" s="159" customFormat="1" ht="30" customHeight="1" x14ac:dyDescent="0.2">
      <c r="A141" s="413" t="s">
        <v>638</v>
      </c>
      <c r="B141" s="414"/>
      <c r="C141" s="414"/>
      <c r="D141" s="414"/>
      <c r="E141" s="415"/>
      <c r="F141" s="146">
        <v>102</v>
      </c>
      <c r="G141" s="177">
        <f>G127+G128+G129+G130+G131+G132+G133+G134+G138+G139+G140</f>
        <v>1921159</v>
      </c>
      <c r="H141" s="177">
        <f>H127+H128+H129+H130+H131+H132+H133+H134+H138+H139+H140</f>
        <v>195462</v>
      </c>
      <c r="I141" s="177">
        <f>I127+I128+I129+I130+I131+I132+I133+I134+I138+I139+I140</f>
        <v>369941</v>
      </c>
      <c r="J141" s="177">
        <f t="shared" si="0"/>
        <v>1746680</v>
      </c>
    </row>
    <row r="142" spans="1:10" ht="3" customHeight="1" x14ac:dyDescent="0.2"/>
    <row r="143" spans="1:10" hidden="1" x14ac:dyDescent="0.2"/>
    <row r="144" spans="1:10"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sheetData>
  <sheetProtection password="C79A" sheet="1" objects="1" scenarios="1"/>
  <mergeCells count="231">
    <mergeCell ref="A141:E141"/>
    <mergeCell ref="B135:E135"/>
    <mergeCell ref="A126:E126"/>
    <mergeCell ref="A134:E134"/>
    <mergeCell ref="A131:E131"/>
    <mergeCell ref="A132:E132"/>
    <mergeCell ref="A133:E133"/>
    <mergeCell ref="A140:E140"/>
    <mergeCell ref="B137:E137"/>
    <mergeCell ref="A129:E129"/>
    <mergeCell ref="A130:E130"/>
    <mergeCell ref="G118:H118"/>
    <mergeCell ref="B136:E136"/>
    <mergeCell ref="I108:J108"/>
    <mergeCell ref="G109:H109"/>
    <mergeCell ref="I109:J109"/>
    <mergeCell ref="G110:H110"/>
    <mergeCell ref="I110:J110"/>
    <mergeCell ref="G108:H108"/>
    <mergeCell ref="I118:J118"/>
    <mergeCell ref="I105:J105"/>
    <mergeCell ref="I106:J106"/>
    <mergeCell ref="G107:H107"/>
    <mergeCell ref="I107:J107"/>
    <mergeCell ref="G105:H105"/>
    <mergeCell ref="G106:H106"/>
    <mergeCell ref="I101:J101"/>
    <mergeCell ref="G102:H102"/>
    <mergeCell ref="I102:J102"/>
    <mergeCell ref="I104:J104"/>
    <mergeCell ref="I103:J103"/>
    <mergeCell ref="G101:H101"/>
    <mergeCell ref="G103:H103"/>
    <mergeCell ref="G104:H104"/>
    <mergeCell ref="I93:J93"/>
    <mergeCell ref="G94:H94"/>
    <mergeCell ref="I94:J94"/>
    <mergeCell ref="G98:H98"/>
    <mergeCell ref="I98:J98"/>
    <mergeCell ref="I95:J95"/>
    <mergeCell ref="I96:J96"/>
    <mergeCell ref="G114:H114"/>
    <mergeCell ref="A116:E116"/>
    <mergeCell ref="G88:H88"/>
    <mergeCell ref="G89:H89"/>
    <mergeCell ref="G90:H90"/>
    <mergeCell ref="G91:H91"/>
    <mergeCell ref="G92:H92"/>
    <mergeCell ref="G93:H93"/>
    <mergeCell ref="G111:H111"/>
    <mergeCell ref="I116:J116"/>
    <mergeCell ref="G115:H115"/>
    <mergeCell ref="G116:H116"/>
    <mergeCell ref="A128:E128"/>
    <mergeCell ref="A127:E127"/>
    <mergeCell ref="G117:H117"/>
    <mergeCell ref="I111:J111"/>
    <mergeCell ref="A110:E110"/>
    <mergeCell ref="B111:E111"/>
    <mergeCell ref="B114:E114"/>
    <mergeCell ref="B115:E115"/>
    <mergeCell ref="A118:E118"/>
    <mergeCell ref="I117:J117"/>
    <mergeCell ref="A117:E117"/>
    <mergeCell ref="I114:J114"/>
    <mergeCell ref="I115:J115"/>
    <mergeCell ref="G113:H113"/>
    <mergeCell ref="I113:J113"/>
    <mergeCell ref="G112:H112"/>
    <mergeCell ref="I112:J112"/>
    <mergeCell ref="B112:E112"/>
    <mergeCell ref="B113:E113"/>
    <mergeCell ref="B101:E101"/>
    <mergeCell ref="B103:E103"/>
    <mergeCell ref="B104:E104"/>
    <mergeCell ref="B105:E105"/>
    <mergeCell ref="B106:E106"/>
    <mergeCell ref="B109:E109"/>
    <mergeCell ref="G95:H95"/>
    <mergeCell ref="G96:H96"/>
    <mergeCell ref="B107:E107"/>
    <mergeCell ref="I97:J97"/>
    <mergeCell ref="G100:H100"/>
    <mergeCell ref="I100:J100"/>
    <mergeCell ref="G99:H99"/>
    <mergeCell ref="I99:J99"/>
    <mergeCell ref="G97:H97"/>
    <mergeCell ref="A102:E102"/>
    <mergeCell ref="I86:J86"/>
    <mergeCell ref="B91:E91"/>
    <mergeCell ref="B92:E92"/>
    <mergeCell ref="G87:H87"/>
    <mergeCell ref="I87:J87"/>
    <mergeCell ref="I88:J88"/>
    <mergeCell ref="I89:J89"/>
    <mergeCell ref="I90:J90"/>
    <mergeCell ref="I91:J91"/>
    <mergeCell ref="I92:J92"/>
    <mergeCell ref="G86:H86"/>
    <mergeCell ref="G20:H20"/>
    <mergeCell ref="G31:H31"/>
    <mergeCell ref="G26:H26"/>
    <mergeCell ref="G38:H38"/>
    <mergeCell ref="G28:H28"/>
    <mergeCell ref="G29:H29"/>
    <mergeCell ref="I5:J5"/>
    <mergeCell ref="A7:E7"/>
    <mergeCell ref="G7:H7"/>
    <mergeCell ref="I7:J7"/>
    <mergeCell ref="I6:J6"/>
    <mergeCell ref="G19:H19"/>
    <mergeCell ref="I17:J17"/>
    <mergeCell ref="G16:H16"/>
    <mergeCell ref="G9:H9"/>
    <mergeCell ref="I9:J9"/>
    <mergeCell ref="G10:H10"/>
    <mergeCell ref="I10:J10"/>
    <mergeCell ref="G11:H11"/>
    <mergeCell ref="G12:H12"/>
    <mergeCell ref="G13:H13"/>
    <mergeCell ref="G14:H14"/>
    <mergeCell ref="I12:J12"/>
    <mergeCell ref="I13:J13"/>
    <mergeCell ref="I15:J15"/>
    <mergeCell ref="I16:J16"/>
    <mergeCell ref="I14:J14"/>
    <mergeCell ref="G15:H15"/>
    <mergeCell ref="G22:H22"/>
    <mergeCell ref="G36:H36"/>
    <mergeCell ref="G37:H37"/>
    <mergeCell ref="G33:H33"/>
    <mergeCell ref="G34:H34"/>
    <mergeCell ref="G18:H18"/>
    <mergeCell ref="I37:J37"/>
    <mergeCell ref="I28:J28"/>
    <mergeCell ref="I29:J29"/>
    <mergeCell ref="G23:H23"/>
    <mergeCell ref="G25:H25"/>
    <mergeCell ref="I31:J31"/>
    <mergeCell ref="I35:J35"/>
    <mergeCell ref="G27:H27"/>
    <mergeCell ref="G35:H35"/>
    <mergeCell ref="B66:E66"/>
    <mergeCell ref="B67:E67"/>
    <mergeCell ref="I11:J11"/>
    <mergeCell ref="I18:J18"/>
    <mergeCell ref="I23:J23"/>
    <mergeCell ref="I25:J25"/>
    <mergeCell ref="I46:J46"/>
    <mergeCell ref="I38:J38"/>
    <mergeCell ref="I33:J33"/>
    <mergeCell ref="I36:J36"/>
    <mergeCell ref="I124:J124"/>
    <mergeCell ref="A48:E49"/>
    <mergeCell ref="F48:F49"/>
    <mergeCell ref="G48:H48"/>
    <mergeCell ref="I48:J48"/>
    <mergeCell ref="B88:E88"/>
    <mergeCell ref="B90:E90"/>
    <mergeCell ref="B89:E89"/>
    <mergeCell ref="A59:E59"/>
    <mergeCell ref="A61:E61"/>
    <mergeCell ref="A8:J8"/>
    <mergeCell ref="I22:J22"/>
    <mergeCell ref="I26:J26"/>
    <mergeCell ref="I27:J27"/>
    <mergeCell ref="A24:J24"/>
    <mergeCell ref="I19:J19"/>
    <mergeCell ref="G17:H17"/>
    <mergeCell ref="I20:J20"/>
    <mergeCell ref="I21:J21"/>
    <mergeCell ref="G21:H21"/>
    <mergeCell ref="B28:E28"/>
    <mergeCell ref="A29:E29"/>
    <mergeCell ref="A30:E30"/>
    <mergeCell ref="A31:E31"/>
    <mergeCell ref="A25:E25"/>
    <mergeCell ref="B26:E26"/>
    <mergeCell ref="B27:E27"/>
    <mergeCell ref="I32:J32"/>
    <mergeCell ref="G30:H30"/>
    <mergeCell ref="I30:J30"/>
    <mergeCell ref="A32:E32"/>
    <mergeCell ref="B33:E33"/>
    <mergeCell ref="B34:E34"/>
    <mergeCell ref="I34:J34"/>
    <mergeCell ref="A55:E55"/>
    <mergeCell ref="B56:E56"/>
    <mergeCell ref="B57:E57"/>
    <mergeCell ref="A58:E58"/>
    <mergeCell ref="A36:E36"/>
    <mergeCell ref="G32:H32"/>
    <mergeCell ref="B35:E35"/>
    <mergeCell ref="A62:E62"/>
    <mergeCell ref="B63:E63"/>
    <mergeCell ref="B64:E64"/>
    <mergeCell ref="B65:E65"/>
    <mergeCell ref="A50:J50"/>
    <mergeCell ref="A60:J60"/>
    <mergeCell ref="A51:E51"/>
    <mergeCell ref="B52:E52"/>
    <mergeCell ref="B53:E53"/>
    <mergeCell ref="B54:E54"/>
    <mergeCell ref="B98:E98"/>
    <mergeCell ref="A76:E76"/>
    <mergeCell ref="B69:E69"/>
    <mergeCell ref="B70:E70"/>
    <mergeCell ref="A73:J73"/>
    <mergeCell ref="B74:E74"/>
    <mergeCell ref="B75:E75"/>
    <mergeCell ref="I84:J84"/>
    <mergeCell ref="B93:E93"/>
    <mergeCell ref="A86:E86"/>
    <mergeCell ref="A78:E78"/>
    <mergeCell ref="B95:E95"/>
    <mergeCell ref="B96:E96"/>
    <mergeCell ref="B97:E97"/>
    <mergeCell ref="B94:E94"/>
    <mergeCell ref="A68:E68"/>
    <mergeCell ref="A71:E71"/>
    <mergeCell ref="A72:E72"/>
    <mergeCell ref="A138:E138"/>
    <mergeCell ref="A139:E139"/>
    <mergeCell ref="A87:E87"/>
    <mergeCell ref="I47:J47"/>
    <mergeCell ref="I85:J85"/>
    <mergeCell ref="I125:J125"/>
    <mergeCell ref="B108:E108"/>
    <mergeCell ref="B99:E99"/>
    <mergeCell ref="B100:E100"/>
    <mergeCell ref="A77:E77"/>
  </mergeCells>
  <phoneticPr fontId="0" type="noConversion"/>
  <dataValidations count="1">
    <dataValidation type="whole" operator="notEqual" allowBlank="1" showErrorMessage="1" errorTitle="Nedozvoljen unos" error="Svi iznosi moraju biti cjelobrojne vrijednosti" sqref="G9:J23 G25:J38 G51:J59 G61:J72 G74:J78 G87:J101 G102:J118 G127:J141">
      <formula1>99999999999999</formula1>
    </dataValidation>
  </dataValidations>
  <printOptions horizontalCentered="1"/>
  <pageMargins left="0.35433070866141736" right="0.35433070866141736" top="0.59055118110236227" bottom="0.98425196850393704" header="0.51181102362204722" footer="0.51181102362204722"/>
  <pageSetup paperSize="9" scale="75" fitToHeight="0" orientation="portrait" r:id="rId1"/>
  <headerFooter alignWithMargins="0"/>
  <rowBreaks count="3" manualBreakCount="3">
    <brk id="41" max="16383" man="1"/>
    <brk id="79" max="16383" man="1"/>
    <brk id="119"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38"/>
  <sheetViews>
    <sheetView showGridLines="0" showRowColHeaders="0" showZeros="0" topLeftCell="A27" zoomScale="90" workbookViewId="0">
      <selection activeCell="A34" sqref="A34:U34"/>
    </sheetView>
  </sheetViews>
  <sheetFormatPr defaultColWidth="0" defaultRowHeight="15" zeroHeight="1" x14ac:dyDescent="0.2"/>
  <cols>
    <col min="1" max="1" width="10.28515625" style="55" customWidth="1"/>
    <col min="2" max="2" width="0.5703125" style="55" customWidth="1"/>
    <col min="3" max="3" width="10.28515625" style="55" customWidth="1"/>
    <col min="4" max="4" width="0.5703125" style="55" customWidth="1"/>
    <col min="5" max="5" width="10.28515625" style="55" customWidth="1"/>
    <col min="6" max="6" width="0.5703125" style="55" customWidth="1"/>
    <col min="7" max="7" width="10.28515625" style="55" customWidth="1"/>
    <col min="8" max="8" width="0.5703125" style="55" customWidth="1"/>
    <col min="9" max="9" width="10.28515625" style="55" customWidth="1"/>
    <col min="10" max="10" width="0.5703125" style="55" customWidth="1"/>
    <col min="11" max="11" width="10.28515625" style="55" customWidth="1"/>
    <col min="12" max="12" width="0.5703125" style="55" customWidth="1"/>
    <col min="13" max="13" width="10.28515625" style="55" customWidth="1"/>
    <col min="14" max="14" width="0.5703125" style="55" customWidth="1"/>
    <col min="15" max="15" width="25.7109375" style="55" customWidth="1"/>
    <col min="16" max="16" width="0.5703125" style="55" customWidth="1"/>
    <col min="17" max="17" width="10.28515625" style="55" customWidth="1"/>
    <col min="18" max="18" width="0.5703125" style="55" customWidth="1"/>
    <col min="19" max="19" width="10.28515625" style="55" customWidth="1"/>
    <col min="20" max="20" width="0.5703125" style="55" customWidth="1"/>
    <col min="21" max="21" width="10.28515625" style="55" customWidth="1"/>
    <col min="22" max="22" width="0.5703125" style="55" customWidth="1"/>
    <col min="23" max="16384" width="9.140625" style="55" hidden="1"/>
  </cols>
  <sheetData>
    <row r="1" spans="1:21" ht="30" customHeight="1" x14ac:dyDescent="0.2">
      <c r="A1" s="56" t="s">
        <v>550</v>
      </c>
      <c r="H1" s="57"/>
      <c r="Q1" s="235" t="s">
        <v>548</v>
      </c>
      <c r="R1" s="236"/>
      <c r="S1" s="236"/>
      <c r="T1" s="236"/>
      <c r="U1" s="237"/>
    </row>
    <row r="2" spans="1:21" ht="3" customHeight="1" x14ac:dyDescent="0.2">
      <c r="E2" s="68"/>
      <c r="F2" s="68"/>
      <c r="G2" s="68"/>
      <c r="H2" s="68"/>
      <c r="I2" s="68"/>
      <c r="J2" s="68"/>
      <c r="K2" s="68"/>
      <c r="L2" s="68"/>
      <c r="M2" s="68"/>
      <c r="N2" s="68"/>
      <c r="O2" s="68"/>
      <c r="P2" s="68"/>
      <c r="Q2" s="68"/>
      <c r="R2" s="68"/>
      <c r="S2" s="68"/>
      <c r="T2" s="68"/>
      <c r="U2" s="68"/>
    </row>
    <row r="3" spans="1:21" customFormat="1" ht="5.0999999999999996" customHeight="1" x14ac:dyDescent="0.2"/>
    <row r="4" spans="1:21" s="68" customFormat="1" ht="15.95" customHeight="1" x14ac:dyDescent="0.2">
      <c r="A4" s="96"/>
      <c r="B4" s="97"/>
      <c r="C4" s="97" t="s">
        <v>664</v>
      </c>
      <c r="D4" s="97"/>
      <c r="E4" s="98" t="str">
        <f>IF(LEN(Tablica_A!$E$9)&gt;3,Tablica_A!$E$9,"Nije upisano")</f>
        <v>PODRAVKA prehrambena industrija  d.d., Koprivnica</v>
      </c>
      <c r="F4" s="98"/>
      <c r="G4" s="98"/>
      <c r="H4" s="98"/>
      <c r="I4" s="98"/>
      <c r="J4" s="98"/>
      <c r="K4" s="98"/>
      <c r="L4" s="98"/>
      <c r="M4" s="98"/>
      <c r="N4" s="98"/>
      <c r="O4" s="98"/>
      <c r="P4" s="99"/>
      <c r="Q4" s="99"/>
      <c r="R4" s="99"/>
      <c r="S4" s="99"/>
      <c r="T4" s="99"/>
      <c r="U4" s="100"/>
    </row>
    <row r="5" spans="1:21" ht="3" customHeight="1" x14ac:dyDescent="0.2">
      <c r="A5" s="101"/>
      <c r="B5" s="73"/>
      <c r="C5" s="73"/>
      <c r="D5" s="73"/>
      <c r="E5" s="73"/>
      <c r="F5" s="73"/>
      <c r="G5" s="73"/>
      <c r="H5" s="73"/>
      <c r="I5" s="73"/>
      <c r="J5" s="73"/>
      <c r="K5" s="73"/>
      <c r="L5" s="73"/>
      <c r="M5" s="73"/>
      <c r="N5" s="73"/>
      <c r="O5" s="73"/>
      <c r="P5" s="73"/>
      <c r="Q5" s="73"/>
      <c r="R5" s="73"/>
      <c r="S5" s="73"/>
      <c r="T5" s="73"/>
      <c r="U5" s="102"/>
    </row>
    <row r="6" spans="1:21" s="68" customFormat="1" ht="15.95" customHeight="1" x14ac:dyDescent="0.2">
      <c r="A6" s="103"/>
      <c r="B6" s="104"/>
      <c r="C6" s="104" t="s">
        <v>762</v>
      </c>
      <c r="D6" s="104"/>
      <c r="E6" s="105" t="str">
        <f>IF(LEN(Tablica_A!$S$5)&gt;3,Tablica_A!$S$5,"Nije upisano")</f>
        <v>03454088</v>
      </c>
      <c r="F6" s="105"/>
      <c r="G6" s="105"/>
      <c r="H6" s="106"/>
      <c r="I6" s="106"/>
      <c r="J6" s="104"/>
      <c r="K6" s="104" t="s">
        <v>763</v>
      </c>
      <c r="L6" s="106"/>
      <c r="M6" s="105" t="str">
        <f>IF(LEN(Tablica_A!$G$7)&gt;3,Tablica_A!$G$7,"Nije upisano")</f>
        <v>2006-12</v>
      </c>
      <c r="N6" s="105"/>
      <c r="O6" s="105"/>
      <c r="P6" s="106"/>
      <c r="Q6" s="106"/>
      <c r="R6" s="106"/>
      <c r="S6" s="106"/>
      <c r="T6" s="106"/>
      <c r="U6" s="108"/>
    </row>
    <row r="7" spans="1:21" s="79" customFormat="1" x14ac:dyDescent="0.2">
      <c r="A7" s="171" t="s">
        <v>270</v>
      </c>
      <c r="B7" s="162"/>
      <c r="C7" s="163"/>
      <c r="D7" s="163"/>
      <c r="E7" s="162"/>
      <c r="S7" s="183" t="s">
        <v>265</v>
      </c>
      <c r="U7" s="183">
        <f>LEN(A8)</f>
        <v>48</v>
      </c>
    </row>
    <row r="8" spans="1:21" s="72" customFormat="1" ht="60" customHeight="1" x14ac:dyDescent="0.2">
      <c r="A8" s="418" t="s">
        <v>223</v>
      </c>
      <c r="B8" s="419"/>
      <c r="C8" s="419"/>
      <c r="D8" s="419"/>
      <c r="E8" s="419"/>
      <c r="F8" s="419"/>
      <c r="G8" s="419"/>
      <c r="H8" s="419"/>
      <c r="I8" s="419"/>
      <c r="J8" s="419"/>
      <c r="K8" s="419"/>
      <c r="L8" s="419"/>
      <c r="M8" s="419"/>
      <c r="N8" s="419"/>
      <c r="O8" s="419"/>
      <c r="P8" s="419"/>
      <c r="Q8" s="419"/>
      <c r="R8" s="419"/>
      <c r="S8" s="419"/>
      <c r="T8" s="419"/>
      <c r="U8" s="420"/>
    </row>
    <row r="9" spans="1:21" s="72" customFormat="1" x14ac:dyDescent="0.2">
      <c r="A9" s="169" t="s">
        <v>271</v>
      </c>
      <c r="B9" s="164"/>
      <c r="C9" s="164"/>
      <c r="D9" s="164"/>
      <c r="E9" s="164"/>
      <c r="F9" s="165"/>
      <c r="G9" s="165"/>
      <c r="H9" s="165"/>
      <c r="I9" s="165"/>
      <c r="J9" s="165"/>
      <c r="K9" s="165"/>
      <c r="L9" s="165"/>
      <c r="M9" s="165"/>
      <c r="N9" s="165"/>
      <c r="O9" s="165"/>
      <c r="P9" s="165"/>
      <c r="Q9" s="165"/>
      <c r="S9" s="183" t="s">
        <v>265</v>
      </c>
      <c r="T9" s="79"/>
      <c r="U9" s="183">
        <f>LEN(A10)</f>
        <v>62</v>
      </c>
    </row>
    <row r="10" spans="1:21" s="72" customFormat="1" ht="60" customHeight="1" x14ac:dyDescent="0.2">
      <c r="A10" s="418" t="s">
        <v>224</v>
      </c>
      <c r="B10" s="419"/>
      <c r="C10" s="419"/>
      <c r="D10" s="419"/>
      <c r="E10" s="419"/>
      <c r="F10" s="419"/>
      <c r="G10" s="419"/>
      <c r="H10" s="419"/>
      <c r="I10" s="419"/>
      <c r="J10" s="419"/>
      <c r="K10" s="419"/>
      <c r="L10" s="419"/>
      <c r="M10" s="419"/>
      <c r="N10" s="419"/>
      <c r="O10" s="419"/>
      <c r="P10" s="419"/>
      <c r="Q10" s="419"/>
      <c r="R10" s="419"/>
      <c r="S10" s="419"/>
      <c r="T10" s="419"/>
      <c r="U10" s="420"/>
    </row>
    <row r="11" spans="1:21" s="72" customFormat="1" x14ac:dyDescent="0.2">
      <c r="A11" s="169" t="s">
        <v>272</v>
      </c>
      <c r="B11" s="166"/>
      <c r="C11" s="166"/>
      <c r="D11" s="166"/>
      <c r="E11" s="166"/>
      <c r="F11" s="165"/>
      <c r="G11" s="165"/>
      <c r="H11" s="165"/>
      <c r="I11" s="165"/>
      <c r="J11" s="165"/>
      <c r="K11" s="165"/>
      <c r="L11" s="165"/>
      <c r="M11" s="165"/>
      <c r="N11" s="165"/>
      <c r="O11" s="165"/>
      <c r="S11" s="183" t="s">
        <v>265</v>
      </c>
      <c r="T11" s="79"/>
      <c r="U11" s="183">
        <f>LEN(A12)</f>
        <v>73</v>
      </c>
    </row>
    <row r="12" spans="1:21" s="72" customFormat="1" ht="60" customHeight="1" x14ac:dyDescent="0.2">
      <c r="A12" s="418" t="s">
        <v>225</v>
      </c>
      <c r="B12" s="419"/>
      <c r="C12" s="419"/>
      <c r="D12" s="419"/>
      <c r="E12" s="419"/>
      <c r="F12" s="419"/>
      <c r="G12" s="419"/>
      <c r="H12" s="419"/>
      <c r="I12" s="419"/>
      <c r="J12" s="419"/>
      <c r="K12" s="419"/>
      <c r="L12" s="419"/>
      <c r="M12" s="419"/>
      <c r="N12" s="419"/>
      <c r="O12" s="419"/>
      <c r="P12" s="419"/>
      <c r="Q12" s="419"/>
      <c r="R12" s="419"/>
      <c r="S12" s="419"/>
      <c r="T12" s="419"/>
      <c r="U12" s="420"/>
    </row>
    <row r="13" spans="1:21" s="72" customFormat="1" x14ac:dyDescent="0.2">
      <c r="A13" s="169" t="s">
        <v>273</v>
      </c>
      <c r="B13" s="164"/>
      <c r="C13" s="164"/>
      <c r="D13" s="164"/>
      <c r="E13" s="164"/>
      <c r="F13" s="165"/>
      <c r="G13" s="165"/>
      <c r="H13" s="165"/>
      <c r="I13" s="165"/>
      <c r="J13" s="165"/>
      <c r="K13" s="165"/>
      <c r="L13" s="165"/>
      <c r="M13" s="165"/>
      <c r="S13" s="183" t="s">
        <v>265</v>
      </c>
      <c r="T13" s="79"/>
      <c r="U13" s="183">
        <f>LEN(A14)</f>
        <v>130</v>
      </c>
    </row>
    <row r="14" spans="1:21" s="72" customFormat="1" ht="60" customHeight="1" x14ac:dyDescent="0.2">
      <c r="A14" s="418" t="s">
        <v>226</v>
      </c>
      <c r="B14" s="419"/>
      <c r="C14" s="419"/>
      <c r="D14" s="419"/>
      <c r="E14" s="419"/>
      <c r="F14" s="419"/>
      <c r="G14" s="419"/>
      <c r="H14" s="419"/>
      <c r="I14" s="419"/>
      <c r="J14" s="419"/>
      <c r="K14" s="419"/>
      <c r="L14" s="419"/>
      <c r="M14" s="419"/>
      <c r="N14" s="419"/>
      <c r="O14" s="419"/>
      <c r="P14" s="419"/>
      <c r="Q14" s="419"/>
      <c r="R14" s="419"/>
      <c r="S14" s="419"/>
      <c r="T14" s="419"/>
      <c r="U14" s="420"/>
    </row>
    <row r="15" spans="1:21" s="72" customFormat="1" x14ac:dyDescent="0.2">
      <c r="A15" s="172" t="s">
        <v>274</v>
      </c>
      <c r="B15" s="167"/>
      <c r="C15" s="167"/>
      <c r="D15" s="167"/>
      <c r="E15" s="168"/>
      <c r="U15" s="183">
        <f>LEN(A16)</f>
        <v>120</v>
      </c>
    </row>
    <row r="16" spans="1:21" s="72" customFormat="1" ht="60" customHeight="1" x14ac:dyDescent="0.2">
      <c r="A16" s="418" t="s">
        <v>15</v>
      </c>
      <c r="B16" s="419"/>
      <c r="C16" s="419"/>
      <c r="D16" s="419"/>
      <c r="E16" s="419"/>
      <c r="F16" s="419"/>
      <c r="G16" s="419"/>
      <c r="H16" s="419"/>
      <c r="I16" s="419"/>
      <c r="J16" s="419"/>
      <c r="K16" s="419"/>
      <c r="L16" s="419"/>
      <c r="M16" s="419"/>
      <c r="N16" s="419"/>
      <c r="O16" s="419"/>
      <c r="P16" s="419"/>
      <c r="Q16" s="419"/>
      <c r="R16" s="419"/>
      <c r="S16" s="419"/>
      <c r="T16" s="419"/>
      <c r="U16" s="420"/>
    </row>
    <row r="17" spans="1:21" s="72" customFormat="1" x14ac:dyDescent="0.2">
      <c r="A17" s="171" t="s">
        <v>275</v>
      </c>
      <c r="B17" s="170"/>
      <c r="C17" s="170"/>
      <c r="D17" s="170"/>
      <c r="E17" s="170"/>
      <c r="F17" s="79"/>
      <c r="G17" s="79"/>
      <c r="S17" s="183" t="s">
        <v>265</v>
      </c>
      <c r="T17" s="79"/>
      <c r="U17" s="183">
        <f>LEN(A18)</f>
        <v>370</v>
      </c>
    </row>
    <row r="18" spans="1:21" s="72" customFormat="1" ht="60" customHeight="1" x14ac:dyDescent="0.2">
      <c r="A18" s="418" t="s">
        <v>616</v>
      </c>
      <c r="B18" s="419"/>
      <c r="C18" s="419"/>
      <c r="D18" s="419"/>
      <c r="E18" s="419"/>
      <c r="F18" s="419"/>
      <c r="G18" s="419"/>
      <c r="H18" s="419"/>
      <c r="I18" s="419"/>
      <c r="J18" s="419"/>
      <c r="K18" s="419"/>
      <c r="L18" s="419"/>
      <c r="M18" s="419"/>
      <c r="N18" s="419"/>
      <c r="O18" s="419"/>
      <c r="P18" s="419"/>
      <c r="Q18" s="419"/>
      <c r="R18" s="419"/>
      <c r="S18" s="419"/>
      <c r="T18" s="419"/>
      <c r="U18" s="420"/>
    </row>
    <row r="19" spans="1:21" s="72" customFormat="1" x14ac:dyDescent="0.2">
      <c r="A19" s="171" t="s">
        <v>285</v>
      </c>
      <c r="B19" s="170"/>
      <c r="C19" s="170"/>
      <c r="D19" s="170"/>
      <c r="E19" s="170"/>
      <c r="F19" s="79"/>
      <c r="G19" s="79"/>
      <c r="S19" s="183" t="s">
        <v>265</v>
      </c>
      <c r="T19" s="79"/>
      <c r="U19" s="183">
        <f>LEN(A20)</f>
        <v>624</v>
      </c>
    </row>
    <row r="20" spans="1:21" s="72" customFormat="1" ht="60" customHeight="1" x14ac:dyDescent="0.2">
      <c r="A20" s="418" t="s">
        <v>534</v>
      </c>
      <c r="B20" s="419"/>
      <c r="C20" s="419"/>
      <c r="D20" s="419"/>
      <c r="E20" s="419"/>
      <c r="F20" s="419"/>
      <c r="G20" s="419"/>
      <c r="H20" s="419"/>
      <c r="I20" s="419"/>
      <c r="J20" s="419"/>
      <c r="K20" s="419"/>
      <c r="L20" s="419"/>
      <c r="M20" s="419"/>
      <c r="N20" s="419"/>
      <c r="O20" s="419"/>
      <c r="P20" s="419"/>
      <c r="Q20" s="419"/>
      <c r="R20" s="419"/>
      <c r="S20" s="419"/>
      <c r="T20" s="419"/>
      <c r="U20" s="420"/>
    </row>
    <row r="21" spans="1:21" s="72" customFormat="1" x14ac:dyDescent="0.2">
      <c r="A21" s="171" t="s">
        <v>276</v>
      </c>
      <c r="B21" s="170"/>
      <c r="C21" s="170"/>
      <c r="D21" s="170"/>
      <c r="E21" s="170"/>
      <c r="F21" s="79"/>
      <c r="G21" s="79"/>
      <c r="S21" s="183" t="s">
        <v>265</v>
      </c>
      <c r="T21" s="79"/>
      <c r="U21" s="183">
        <f>LEN(A22)</f>
        <v>249</v>
      </c>
    </row>
    <row r="22" spans="1:21" s="72" customFormat="1" ht="60" customHeight="1" x14ac:dyDescent="0.2">
      <c r="A22" s="418" t="s">
        <v>16</v>
      </c>
      <c r="B22" s="419"/>
      <c r="C22" s="419"/>
      <c r="D22" s="419"/>
      <c r="E22" s="419"/>
      <c r="F22" s="419"/>
      <c r="G22" s="419"/>
      <c r="H22" s="419"/>
      <c r="I22" s="419"/>
      <c r="J22" s="419"/>
      <c r="K22" s="419"/>
      <c r="L22" s="419"/>
      <c r="M22" s="419"/>
      <c r="N22" s="419"/>
      <c r="O22" s="419"/>
      <c r="P22" s="419"/>
      <c r="Q22" s="419"/>
      <c r="R22" s="419"/>
      <c r="S22" s="419"/>
      <c r="T22" s="419"/>
      <c r="U22" s="420"/>
    </row>
    <row r="23" spans="1:21" s="72" customFormat="1" x14ac:dyDescent="0.2">
      <c r="A23" s="171" t="s">
        <v>277</v>
      </c>
      <c r="B23" s="170"/>
      <c r="C23" s="170"/>
      <c r="D23" s="170"/>
      <c r="E23" s="170"/>
      <c r="F23" s="79"/>
      <c r="G23" s="79"/>
      <c r="S23" s="183" t="s">
        <v>265</v>
      </c>
      <c r="T23" s="79"/>
      <c r="U23" s="183">
        <f>LEN(A24)</f>
        <v>353</v>
      </c>
    </row>
    <row r="24" spans="1:21" s="72" customFormat="1" ht="60" customHeight="1" x14ac:dyDescent="0.2">
      <c r="A24" s="418" t="s">
        <v>19</v>
      </c>
      <c r="B24" s="419"/>
      <c r="C24" s="419"/>
      <c r="D24" s="419"/>
      <c r="E24" s="419"/>
      <c r="F24" s="419"/>
      <c r="G24" s="419"/>
      <c r="H24" s="419"/>
      <c r="I24" s="419"/>
      <c r="J24" s="419"/>
      <c r="K24" s="419"/>
      <c r="L24" s="419"/>
      <c r="M24" s="419"/>
      <c r="N24" s="419"/>
      <c r="O24" s="419"/>
      <c r="P24" s="419"/>
      <c r="Q24" s="419"/>
      <c r="R24" s="419"/>
      <c r="S24" s="419"/>
      <c r="T24" s="419"/>
      <c r="U24" s="420"/>
    </row>
    <row r="25" spans="1:21" s="72" customFormat="1" x14ac:dyDescent="0.2">
      <c r="A25" s="171" t="s">
        <v>278</v>
      </c>
      <c r="B25" s="170"/>
      <c r="C25" s="170"/>
      <c r="D25" s="170"/>
      <c r="E25" s="170"/>
      <c r="F25" s="79"/>
      <c r="G25" s="79"/>
      <c r="S25" s="183" t="s">
        <v>265</v>
      </c>
      <c r="T25" s="79"/>
      <c r="U25" s="183">
        <f>LEN(A26)</f>
        <v>106</v>
      </c>
    </row>
    <row r="26" spans="1:21" s="72" customFormat="1" ht="60" customHeight="1" x14ac:dyDescent="0.2">
      <c r="A26" s="418" t="s">
        <v>18</v>
      </c>
      <c r="B26" s="419"/>
      <c r="C26" s="419"/>
      <c r="D26" s="419"/>
      <c r="E26" s="419"/>
      <c r="F26" s="419"/>
      <c r="G26" s="419"/>
      <c r="H26" s="419"/>
      <c r="I26" s="419"/>
      <c r="J26" s="419"/>
      <c r="K26" s="419"/>
      <c r="L26" s="419"/>
      <c r="M26" s="419"/>
      <c r="N26" s="419"/>
      <c r="O26" s="419"/>
      <c r="P26" s="419"/>
      <c r="Q26" s="419"/>
      <c r="R26" s="419"/>
      <c r="S26" s="419"/>
      <c r="T26" s="419"/>
      <c r="U26" s="420"/>
    </row>
    <row r="27" spans="1:21" s="72" customFormat="1" x14ac:dyDescent="0.2">
      <c r="A27" s="171" t="s">
        <v>279</v>
      </c>
      <c r="B27" s="170"/>
      <c r="C27" s="170"/>
      <c r="D27" s="170"/>
      <c r="E27" s="170"/>
      <c r="F27" s="79"/>
      <c r="G27" s="79"/>
      <c r="S27" s="183" t="s">
        <v>265</v>
      </c>
      <c r="T27" s="79"/>
      <c r="U27" s="183">
        <f>LEN(A28)</f>
        <v>176</v>
      </c>
    </row>
    <row r="28" spans="1:21" s="72" customFormat="1" ht="60" customHeight="1" x14ac:dyDescent="0.2">
      <c r="A28" s="418" t="s">
        <v>14</v>
      </c>
      <c r="B28" s="419"/>
      <c r="C28" s="419"/>
      <c r="D28" s="419"/>
      <c r="E28" s="419"/>
      <c r="F28" s="419"/>
      <c r="G28" s="419"/>
      <c r="H28" s="419"/>
      <c r="I28" s="419"/>
      <c r="J28" s="419"/>
      <c r="K28" s="419"/>
      <c r="L28" s="419"/>
      <c r="M28" s="419"/>
      <c r="N28" s="419"/>
      <c r="O28" s="419"/>
      <c r="P28" s="419"/>
      <c r="Q28" s="419"/>
      <c r="R28" s="419"/>
      <c r="S28" s="419"/>
      <c r="T28" s="419"/>
      <c r="U28" s="420"/>
    </row>
    <row r="29" spans="1:21" s="72" customFormat="1" x14ac:dyDescent="0.2">
      <c r="A29" s="171" t="s">
        <v>280</v>
      </c>
      <c r="B29" s="170"/>
      <c r="C29" s="170"/>
      <c r="D29" s="170"/>
      <c r="E29" s="170"/>
      <c r="F29" s="79"/>
      <c r="G29" s="79"/>
      <c r="S29" s="183" t="s">
        <v>265</v>
      </c>
      <c r="T29" s="79"/>
      <c r="U29" s="183">
        <f>LEN(A30)</f>
        <v>68</v>
      </c>
    </row>
    <row r="30" spans="1:21" s="72" customFormat="1" ht="60" customHeight="1" x14ac:dyDescent="0.2">
      <c r="A30" s="418" t="s">
        <v>17</v>
      </c>
      <c r="B30" s="419"/>
      <c r="C30" s="419"/>
      <c r="D30" s="419"/>
      <c r="E30" s="419"/>
      <c r="F30" s="419"/>
      <c r="G30" s="419"/>
      <c r="H30" s="419"/>
      <c r="I30" s="419"/>
      <c r="J30" s="419"/>
      <c r="K30" s="419"/>
      <c r="L30" s="419"/>
      <c r="M30" s="419"/>
      <c r="N30" s="419"/>
      <c r="O30" s="419"/>
      <c r="P30" s="419"/>
      <c r="Q30" s="419"/>
      <c r="R30" s="419"/>
      <c r="S30" s="419"/>
      <c r="T30" s="419"/>
      <c r="U30" s="420"/>
    </row>
    <row r="31" spans="1:21" s="72" customFormat="1" x14ac:dyDescent="0.2">
      <c r="A31" s="171" t="s">
        <v>281</v>
      </c>
      <c r="B31" s="162"/>
      <c r="C31" s="162"/>
      <c r="D31" s="162"/>
      <c r="E31" s="162"/>
      <c r="F31" s="79"/>
      <c r="G31" s="79"/>
      <c r="S31" s="183" t="s">
        <v>265</v>
      </c>
      <c r="T31" s="79"/>
      <c r="U31" s="183">
        <f>LEN(A32)</f>
        <v>948</v>
      </c>
    </row>
    <row r="32" spans="1:21" s="72" customFormat="1" ht="60" customHeight="1" x14ac:dyDescent="0.2">
      <c r="A32" s="418" t="s">
        <v>471</v>
      </c>
      <c r="B32" s="419"/>
      <c r="C32" s="419"/>
      <c r="D32" s="419"/>
      <c r="E32" s="419"/>
      <c r="F32" s="419"/>
      <c r="G32" s="419"/>
      <c r="H32" s="419"/>
      <c r="I32" s="419"/>
      <c r="J32" s="419"/>
      <c r="K32" s="419"/>
      <c r="L32" s="419"/>
      <c r="M32" s="419"/>
      <c r="N32" s="419"/>
      <c r="O32" s="419"/>
      <c r="P32" s="419"/>
      <c r="Q32" s="419"/>
      <c r="R32" s="419"/>
      <c r="S32" s="419"/>
      <c r="T32" s="419"/>
      <c r="U32" s="420"/>
    </row>
    <row r="33" spans="1:21" s="72" customFormat="1" x14ac:dyDescent="0.2">
      <c r="A33" s="171" t="s">
        <v>284</v>
      </c>
      <c r="B33" s="162"/>
      <c r="C33" s="162"/>
      <c r="D33" s="162"/>
      <c r="E33" s="162"/>
      <c r="F33" s="79"/>
      <c r="G33" s="79"/>
      <c r="S33" s="183" t="s">
        <v>265</v>
      </c>
      <c r="T33" s="79"/>
      <c r="U33" s="183">
        <f>LEN(A34)</f>
        <v>4</v>
      </c>
    </row>
    <row r="34" spans="1:21" s="72" customFormat="1" ht="60" customHeight="1" x14ac:dyDescent="0.2">
      <c r="A34" s="418" t="s">
        <v>642</v>
      </c>
      <c r="B34" s="419"/>
      <c r="C34" s="419"/>
      <c r="D34" s="419"/>
      <c r="E34" s="419"/>
      <c r="F34" s="419"/>
      <c r="G34" s="419"/>
      <c r="H34" s="419"/>
      <c r="I34" s="419"/>
      <c r="J34" s="419"/>
      <c r="K34" s="419"/>
      <c r="L34" s="419"/>
      <c r="M34" s="419"/>
      <c r="N34" s="419"/>
      <c r="O34" s="419"/>
      <c r="P34" s="419"/>
      <c r="Q34" s="419"/>
      <c r="R34" s="419"/>
      <c r="S34" s="419"/>
      <c r="T34" s="419"/>
      <c r="U34" s="420"/>
    </row>
    <row r="35" spans="1:21" ht="3.95" customHeight="1" x14ac:dyDescent="0.2"/>
    <row r="36" spans="1:21" ht="45" customHeight="1" x14ac:dyDescent="0.2">
      <c r="A36" s="416" t="s">
        <v>287</v>
      </c>
      <c r="B36" s="417"/>
      <c r="C36" s="417"/>
      <c r="D36" s="417"/>
      <c r="E36" s="417"/>
      <c r="F36" s="417"/>
      <c r="G36" s="417"/>
      <c r="H36" s="417"/>
      <c r="I36" s="417"/>
      <c r="J36" s="417"/>
      <c r="K36" s="417"/>
      <c r="L36" s="417"/>
      <c r="M36" s="417"/>
      <c r="N36" s="417"/>
      <c r="O36" s="417"/>
      <c r="P36" s="417"/>
      <c r="Q36" s="417"/>
      <c r="R36" s="417"/>
      <c r="S36" s="417"/>
      <c r="T36" s="417"/>
      <c r="U36" s="417"/>
    </row>
    <row r="37" spans="1:21" ht="42" customHeight="1" x14ac:dyDescent="0.2">
      <c r="A37" s="418"/>
      <c r="B37" s="419"/>
      <c r="C37" s="419"/>
      <c r="D37" s="419"/>
      <c r="E37" s="419"/>
      <c r="F37" s="419"/>
      <c r="G37" s="419"/>
      <c r="H37" s="419"/>
      <c r="I37" s="419"/>
      <c r="J37" s="419"/>
      <c r="K37" s="419"/>
      <c r="L37" s="419"/>
      <c r="M37" s="419"/>
      <c r="N37" s="419"/>
      <c r="O37" s="419"/>
      <c r="P37" s="419"/>
      <c r="Q37" s="419"/>
      <c r="R37" s="419"/>
      <c r="S37" s="419"/>
      <c r="T37" s="419"/>
      <c r="U37" s="420"/>
    </row>
    <row r="38" spans="1:21" ht="3" customHeight="1" x14ac:dyDescent="0.2"/>
  </sheetData>
  <sheetProtection password="C79A" sheet="1" objects="1" scenarios="1"/>
  <mergeCells count="17">
    <mergeCell ref="A18:U18"/>
    <mergeCell ref="A20:U20"/>
    <mergeCell ref="A22:U22"/>
    <mergeCell ref="Q1:U1"/>
    <mergeCell ref="A8:U8"/>
    <mergeCell ref="A10:U10"/>
    <mergeCell ref="A12:U12"/>
    <mergeCell ref="A36:U36"/>
    <mergeCell ref="A37:U37"/>
    <mergeCell ref="A14:U14"/>
    <mergeCell ref="A32:U32"/>
    <mergeCell ref="A24:U24"/>
    <mergeCell ref="A26:U26"/>
    <mergeCell ref="A28:U28"/>
    <mergeCell ref="A30:U30"/>
    <mergeCell ref="A34:U34"/>
    <mergeCell ref="A16:U16"/>
  </mergeCells>
  <phoneticPr fontId="0" type="noConversion"/>
  <dataValidations count="1">
    <dataValidation type="textLength" allowBlank="1" showErrorMessage="1" errorTitle="Nedozvoljen unos" error="U slučaju da nemate nikakvih komentara, da pojava nije bilo i slično, upišite &quot;Nije bilo&quot; (bez navodnika). Opis pojave koja se dogodila ili komentar pokušatje objasniti u najvise 1000 slovnih znakova." sqref="A37:U37 A8:U8 A10:U10 A14:U14 A16:U16 A18:U18 A20:U20 A22:U22 A24:U24 A26:U26 A28:U28 A30:U30 A32:U32 A34:U34 A12:U12">
      <formula1>4</formula1>
      <formula2>1000</formula2>
    </dataValidation>
  </dataValidations>
  <printOptions horizontalCentered="1"/>
  <pageMargins left="0.35433070866141736" right="0.35433070866141736" top="0.59055118110236227" bottom="0.98425196850393704" header="0.39370078740157483" footer="0.78740157480314965"/>
  <pageSetup paperSize="9" scale="64" orientation="portrait" horizontalDpi="1200" verticalDpi="1200" r:id="rId1"/>
  <headerFooter alignWithMargins="0">
    <oddFooter>&amp;RStranica &amp;P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8"/>
  <sheetViews>
    <sheetView showGridLines="0" showRowColHeaders="0" workbookViewId="0">
      <pane ySplit="1" topLeftCell="A22" activePane="bottomLeft" state="frozen"/>
      <selection pane="bottomLeft" activeCell="B27" sqref="B27"/>
    </sheetView>
  </sheetViews>
  <sheetFormatPr defaultColWidth="0" defaultRowHeight="12.75" zeroHeight="1" x14ac:dyDescent="0.2"/>
  <cols>
    <col min="1" max="1" width="13" style="192" customWidth="1"/>
    <col min="2" max="2" width="79.42578125" customWidth="1"/>
    <col min="3" max="3" width="13" style="192" hidden="1" customWidth="1"/>
    <col min="4" max="5" width="5.7109375" style="193" hidden="1" customWidth="1"/>
    <col min="6" max="21" width="5.7109375" style="194" hidden="1" customWidth="1"/>
    <col min="22" max="28" width="5.7109375" hidden="1" customWidth="1"/>
    <col min="29" max="16384" width="9.140625" hidden="1"/>
  </cols>
  <sheetData>
    <row r="1" spans="1:28" ht="30.75" customHeight="1" x14ac:dyDescent="0.2">
      <c r="A1" s="189" t="s">
        <v>543</v>
      </c>
      <c r="B1" s="189" t="s">
        <v>544</v>
      </c>
      <c r="C1" s="189" t="s">
        <v>543</v>
      </c>
      <c r="D1" s="193">
        <v>1</v>
      </c>
      <c r="E1" s="193">
        <v>2</v>
      </c>
      <c r="F1" s="193">
        <v>3</v>
      </c>
      <c r="G1" s="193">
        <v>4</v>
      </c>
      <c r="H1" s="193">
        <v>5</v>
      </c>
      <c r="I1" s="193">
        <v>6</v>
      </c>
      <c r="J1" s="193">
        <v>7</v>
      </c>
      <c r="K1" s="193">
        <v>8</v>
      </c>
      <c r="L1" s="193">
        <v>9</v>
      </c>
      <c r="M1" s="193">
        <v>10</v>
      </c>
      <c r="N1" s="193">
        <v>11</v>
      </c>
      <c r="O1" s="193">
        <v>12</v>
      </c>
      <c r="P1" s="193">
        <v>13</v>
      </c>
      <c r="Q1" s="193">
        <v>14</v>
      </c>
      <c r="R1" s="193">
        <v>15</v>
      </c>
      <c r="S1" s="193">
        <v>16</v>
      </c>
      <c r="T1" s="193">
        <v>17</v>
      </c>
      <c r="U1" s="193">
        <v>18</v>
      </c>
    </row>
    <row r="2" spans="1:28" ht="45" customHeight="1" x14ac:dyDescent="0.2">
      <c r="A2" s="190" t="str">
        <f>C2</f>
        <v>Zadovoljena</v>
      </c>
      <c r="B2" s="191" t="s">
        <v>517</v>
      </c>
      <c r="C2" s="190" t="str">
        <f>IF(OR(Tablica_A!G5="",Tablica_A!G7="",Tablica_A!G7="",Tablica_A!S5="",Tablica_A!S7="",Tablica_A!E9="",Tablica_A!G11="",Tablica_A!I11="",Tablica_A!O11="",Tablica_A!G13="",Tablica_A!Q13=""),"NIJE zadovoljena", "Zadovoljena")</f>
        <v>Zadovoljena</v>
      </c>
    </row>
    <row r="3" spans="1:28" ht="30" customHeight="1" x14ac:dyDescent="0.2">
      <c r="A3" s="190" t="str">
        <f t="shared" ref="A3:A28" si="0">C3</f>
        <v>Zadovoljena</v>
      </c>
      <c r="B3" s="191" t="s">
        <v>518</v>
      </c>
      <c r="C3" s="190" t="str">
        <f>IF(OR(F3=0,MID(Tablica_A!G13,1,1)&lt;&gt;"0",MID(Tablica_A!Q13,1,1)&lt;&gt; "0"),"NIJE zadovoljena","Zadovoljena")</f>
        <v>Zadovoljena</v>
      </c>
      <c r="D3" s="195">
        <f>INT(Tablica_A!G13)</f>
        <v>48651553</v>
      </c>
      <c r="E3" s="193">
        <f>INT(Tablica_A!G13)</f>
        <v>48651553</v>
      </c>
      <c r="F3" s="194">
        <f>IF(OR(ISERROR(D3),ISERROR(E3)),0,D3*E3)</f>
        <v>2366973609311809</v>
      </c>
    </row>
    <row r="4" spans="1:28" ht="30" customHeight="1" x14ac:dyDescent="0.2">
      <c r="A4" s="190" t="str">
        <f t="shared" si="0"/>
        <v>Zadovoljena</v>
      </c>
      <c r="B4" s="191" t="s">
        <v>502</v>
      </c>
      <c r="C4" s="190" t="str">
        <f>IF(OR(Tablica_A!U15="",Tablica_A!U17="",Tablica_A!U19="",Tablica_A!G17=""),"NIJE zadovoljena", "Zadovoljena")</f>
        <v>Zadovoljena</v>
      </c>
    </row>
    <row r="5" spans="1:28" ht="30" customHeight="1" x14ac:dyDescent="0.2">
      <c r="A5" s="190" t="str">
        <f t="shared" si="0"/>
        <v>Zadovoljena</v>
      </c>
      <c r="B5" s="191" t="s">
        <v>503</v>
      </c>
      <c r="C5" s="190" t="str">
        <f>IF(OR(Tablica_A!E21="",Tablica_A!C23="",Tablica_A!M21="",Tablica_A!G19="",Tablica_A!M23="",Tablica_A!S7=""),"NIJE zadovoljena", "Zadovoljena")</f>
        <v>Zadovoljena</v>
      </c>
    </row>
    <row r="6" spans="1:28" ht="30" customHeight="1" x14ac:dyDescent="0.2">
      <c r="A6" s="190" t="str">
        <f t="shared" si="0"/>
        <v>Zadovoljena</v>
      </c>
      <c r="B6" s="191" t="s">
        <v>90</v>
      </c>
      <c r="C6" s="190" t="str">
        <f>IF(OR(Tablica_A!C29="",Tablica_A!I29="",Tablica_A!K29="",Tablica_A!O29=""),"NIJE zadovoljena", "Zadovoljena")</f>
        <v>Zadovoljena</v>
      </c>
    </row>
    <row r="7" spans="1:28" ht="30" customHeight="1" x14ac:dyDescent="0.2">
      <c r="A7" s="190" t="str">
        <f t="shared" si="0"/>
        <v>Zadovoljena</v>
      </c>
      <c r="B7" s="191" t="s">
        <v>91</v>
      </c>
      <c r="C7" s="190" t="str">
        <f>IF(SUM(D7:N7)&gt;0,"NIJE zadovoljena","Zadovoljena")</f>
        <v>Zadovoljena</v>
      </c>
      <c r="D7" s="193">
        <f>IF(AND(OR(Tablica_A!C29="",Tablica_A!I29="",Tablica_A!K29="",Tablica_A!O29=""),OR(Tablica_A!C29&lt;&gt;"",Tablica_A!I29&lt;&gt;"",Tablica_A!K29&lt;&gt;"",Tablica_A!O29&lt;&gt;"")),1, 0)</f>
        <v>0</v>
      </c>
      <c r="E7" s="193">
        <f>IF(AND(OR(Tablica_A!C31="",Tablica_A!I31="",Tablica_A!K31="",Tablica_A!O31=""),OR(Tablica_A!C31&lt;&gt;"",Tablica_A!I31&lt;&gt;"",Tablica_A!K31&lt;&gt;"",Tablica_A!O31&lt;&gt;"")),1, 0)</f>
        <v>0</v>
      </c>
      <c r="F7" s="194">
        <f>IF(AND(OR(Tablica_A!C33="",Tablica_A!I33="",Tablica_A!K33="",Tablica_A!O33=""),OR(Tablica_A!C33&lt;&gt;"",Tablica_A!I33&lt;&gt;"",Tablica_A!K33&lt;&gt;"",Tablica_A!O33&lt;&gt;"")),1, 0)</f>
        <v>0</v>
      </c>
      <c r="G7" s="194">
        <f>IF(AND(OR(Tablica_A!C35="",Tablica_A!I35="",Tablica_A!K35="",Tablica_A!O35=""),OR(Tablica_A!C35&lt;&gt;"",Tablica_A!I35&lt;&gt;"",Tablica_A!K35&lt;&gt;"",Tablica_A!O35&lt;&gt;"")),1, 0)</f>
        <v>0</v>
      </c>
      <c r="H7" s="194">
        <f>IF(AND(OR(Tablica_A!C37="",Tablica_A!I37="",Tablica_A!K37="",Tablica_A!O37=""),OR(Tablica_A!C37&lt;&gt;"",Tablica_A!I37&lt;&gt;"",Tablica_A!K37&lt;&gt;"",Tablica_A!O37&lt;&gt;"")),1, 0)</f>
        <v>0</v>
      </c>
      <c r="I7" s="194">
        <f>IF(AND(OR(Tablica_A!C39="",Tablica_A!I39="",Tablica_A!K39="",Tablica_A!O39=""),OR(Tablica_A!C39&lt;&gt;"",Tablica_A!I39&lt;&gt;"",Tablica_A!K39&lt;&gt;"",Tablica_A!O39&lt;&gt;"")),1, 0)</f>
        <v>0</v>
      </c>
      <c r="J7" s="194">
        <f>IF(AND(OR(Tablica_A!C41="",Tablica_A!I41="",Tablica_A!K41="",Tablica_A!O41=""),OR(Tablica_A!C41&lt;&gt;"",Tablica_A!I41&lt;&gt;"",Tablica_A!K41&lt;&gt;"",Tablica_A!O41&lt;&gt;"")),1, 0)</f>
        <v>0</v>
      </c>
      <c r="K7" s="194">
        <f>IF(AND(OR(Tablica_A!C43="",Tablica_A!I43="",Tablica_A!K43="",Tablica_A!O43=""),OR(Tablica_A!C43&lt;&gt;"",Tablica_A!I43&lt;&gt;"",Tablica_A!K43&lt;&gt;"",Tablica_A!O43&lt;&gt;"")),1, 0)</f>
        <v>0</v>
      </c>
      <c r="L7" s="194">
        <f>IF(AND(OR(Tablica_A!C45="",Tablica_A!I45="",Tablica_A!K45="",Tablica_A!O45=""),OR(Tablica_A!C45&lt;&gt;"",Tablica_A!I45&lt;&gt;"",Tablica_A!K45&lt;&gt;"",Tablica_A!O45&lt;&gt;"")),1, 0)</f>
        <v>0</v>
      </c>
      <c r="M7" s="194">
        <f>IF(AND(OR(Tablica_A!C49="",Tablica_A!I49="",Tablica_A!K49="",Tablica_A!O49=""),OR(Tablica_A!C49&lt;&gt;"",Tablica_A!I49&lt;&gt;"",Tablica_A!K49&lt;&gt;"",Tablica_A!O49&lt;&gt;"")),1, 0)</f>
        <v>0</v>
      </c>
      <c r="N7" s="194">
        <f>IF(AND(OR(Tablica_A!C51="",Tablica_A!I51="",Tablica_A!K51="",Tablica_A!O51=""),OR(Tablica_A!C51&lt;&gt;"",Tablica_A!I51&lt;&gt;"",Tablica_A!K51&lt;&gt;"",Tablica_A!O51&lt;&gt;"")),1, 0)</f>
        <v>0</v>
      </c>
    </row>
    <row r="8" spans="1:28" ht="30" customHeight="1" x14ac:dyDescent="0.2">
      <c r="A8" s="190" t="str">
        <f t="shared" si="0"/>
        <v>Zadovoljena</v>
      </c>
      <c r="B8" s="191" t="s">
        <v>529</v>
      </c>
      <c r="C8" s="190" t="str">
        <f>IF(SUM(D8:AB8)&gt;0,"NIJE zadovoljena","Zadovoljena")</f>
        <v>Zadovoljena</v>
      </c>
      <c r="D8" s="193">
        <f>IF(AND(Tablica_A!C31&lt;&gt;"", Tablica_A!C29=""),1,0)</f>
        <v>0</v>
      </c>
      <c r="E8" s="193">
        <f>IF(AND(Tablica_A!C33&lt;&gt;"", Tablica_A!C31=""),1,0)</f>
        <v>0</v>
      </c>
      <c r="F8" s="194">
        <f>IF(AND(Tablica_A!C35&lt;&gt;"", Tablica_A!C33=""),1,0)</f>
        <v>0</v>
      </c>
      <c r="G8" s="194">
        <f>IF(AND(Tablica_A!C37&lt;&gt;"", Tablica_A!C35=""),1,0)</f>
        <v>0</v>
      </c>
      <c r="H8" s="194">
        <f>IF(AND(Tablica_A!C39&lt;&gt;"", Tablica_A!C37=""),1,0)</f>
        <v>0</v>
      </c>
      <c r="I8" s="194">
        <f>IF(AND(Tablica_A!C41&lt;&gt;"", Tablica_A!C39=""),1,0)</f>
        <v>0</v>
      </c>
      <c r="J8" s="194">
        <f>IF(AND(Tablica_A!C43&lt;&gt;"", Tablica_A!C41=""),1,0)</f>
        <v>0</v>
      </c>
      <c r="K8" s="194">
        <f>IF(AND(Tablica_A!C45&lt;&gt;"", Tablica_A!C43=""),1,0)</f>
        <v>0</v>
      </c>
      <c r="L8" s="194">
        <f>IF(AND(Tablica_A!C47&lt;&gt;"", Tablica_A!C45=""),1,0)</f>
        <v>0</v>
      </c>
      <c r="M8" s="194">
        <f>IF(AND(Tablica_A!C49&lt;&gt;"", Tablica_A!C47=""),1,0)</f>
        <v>0</v>
      </c>
      <c r="N8" s="194">
        <f>IF(AND(Tablica_A!C56&lt;&gt;"", Tablica_A!C54=""),1,0)</f>
        <v>0</v>
      </c>
      <c r="O8" s="194">
        <f>IF(AND(Tablica_A!C58&lt;&gt;"", Tablica_A!C56=""),1,0)</f>
        <v>0</v>
      </c>
      <c r="P8" s="194">
        <f>IF(AND(Tablica_A!C60&lt;&gt;"", Tablica_A!C58=""),1,0)</f>
        <v>0</v>
      </c>
      <c r="Q8" s="194">
        <f>IF(AND(Tablica_A!C62&lt;&gt;"", Tablica_A!C60=""),1,0)</f>
        <v>0</v>
      </c>
      <c r="R8" s="194">
        <f>IF(AND(Tablica_A!C64&lt;&gt;"", Tablica_A!C62=""),1,0)</f>
        <v>0</v>
      </c>
      <c r="S8" s="194">
        <f>IF(AND(Tablica_A!C66&lt;&gt;"", Tablica_A!C64=""),1,0)</f>
        <v>0</v>
      </c>
      <c r="T8" s="194">
        <f>IF(AND(Tablica_A!C68&lt;&gt;"", Tablica_A!C66=""),1,0)</f>
        <v>0</v>
      </c>
      <c r="U8" s="194">
        <f>IF(AND(Tablica_A!C70&lt;&gt;"", Tablica_A!C68=""),1,0)</f>
        <v>0</v>
      </c>
      <c r="V8">
        <f>IF(AND(Tablica_A!C72&lt;&gt;"", Tablica_A!C70=""),1,0)</f>
        <v>0</v>
      </c>
      <c r="W8">
        <f>IF(AND(Tablica_A!C74&lt;&gt;"", Tablica_A!C72=""),1,0)</f>
        <v>0</v>
      </c>
      <c r="X8">
        <f>IF(AND(Tablica_A!C76&lt;&gt;"", Tablica_A!C74=""),1,0)</f>
        <v>0</v>
      </c>
      <c r="Y8">
        <f>IF(AND(Tablica_A!C78&lt;&gt;"", Tablica_A!C76=""),1,0)</f>
        <v>0</v>
      </c>
      <c r="Z8">
        <f>IF(AND(Tablica_A!C80&lt;&gt;"", Tablica_A!C78=""),1,0)</f>
        <v>0</v>
      </c>
      <c r="AA8">
        <f>IF(AND(Tablica_A!C82&lt;&gt;"", Tablica_A!C80=""),1,0)</f>
        <v>0</v>
      </c>
      <c r="AB8">
        <f>IF(AND(Tablica_A!C84&lt;&gt;"", Tablica_A!C82=""),1,0)</f>
        <v>0</v>
      </c>
    </row>
    <row r="9" spans="1:28" ht="30" customHeight="1" x14ac:dyDescent="0.2">
      <c r="A9" s="190" t="str">
        <f t="shared" si="0"/>
        <v>Zadovoljena</v>
      </c>
      <c r="B9" s="191" t="s">
        <v>93</v>
      </c>
      <c r="C9" s="190" t="str">
        <f>IF(SUM(D9:R9)&gt;0,"NIJE zadovoljena","Zadovoljena")</f>
        <v>Zadovoljena</v>
      </c>
      <c r="D9" s="193">
        <f>IF(AND(OR(Tablica_A!C54="",Tablica_A!I54="",Tablica_A!K54="",Tablica_A!O54=""),OR(Tablica_A!C54&lt;&gt;"",Tablica_A!I54&lt;&gt;"",Tablica_A!K54&lt;&gt;"",Tablica_A!O54&lt;&gt;"")),1, 0)</f>
        <v>0</v>
      </c>
      <c r="E9" s="193">
        <f>IF(AND(OR(Tablica_A!C56="",Tablica_A!I56="",Tablica_A!K56="",Tablica_A!O56=""),OR(Tablica_A!C56&lt;&gt;"",Tablica_A!I56&lt;&gt;"",Tablica_A!K56&lt;&gt;"",Tablica_A!O56&lt;&gt;"")),1, 0)</f>
        <v>0</v>
      </c>
      <c r="F9" s="194">
        <f>IF(AND(OR(Tablica_A!C58="",Tablica_A!I58="",Tablica_A!K58="",Tablica_A!O58=""),OR(Tablica_A!C58&lt;&gt;"",Tablica_A!I58&lt;&gt;"",Tablica_A!K58&lt;&gt;"",Tablica_A!O58&lt;&gt;"")),1, 0)</f>
        <v>0</v>
      </c>
      <c r="G9" s="194">
        <f>IF(AND(OR(Tablica_A!C60="",Tablica_A!I60="",Tablica_A!K60="",Tablica_A!O60=""),OR(Tablica_A!C60&lt;&gt;"",Tablica_A!I60&lt;&gt;"",Tablica_A!K60&lt;&gt;"",Tablica_A!O60&lt;&gt;"")),1, 0)</f>
        <v>0</v>
      </c>
      <c r="H9" s="194">
        <f>IF(AND(OR(Tablica_A!C62="",Tablica_A!I62="",Tablica_A!K62="",Tablica_A!O62=""),OR(Tablica_A!C62&lt;&gt;"",Tablica_A!I62&lt;&gt;"",Tablica_A!K62&lt;&gt;"",Tablica_A!O62&lt;&gt;"")),1, 0)</f>
        <v>0</v>
      </c>
      <c r="I9" s="194">
        <f>IF(AND(OR(Tablica_A!C64="",Tablica_A!I64="",Tablica_A!K64="",Tablica_A!O64=""),OR(Tablica_A!C64&lt;&gt;"",Tablica_A!I64&lt;&gt;"",Tablica_A!K64&lt;&gt;"",Tablica_A!O64&lt;&gt;"")),1, 0)</f>
        <v>0</v>
      </c>
      <c r="J9" s="194">
        <f>IF(AND(OR(Tablica_A!C66="",Tablica_A!I66="",Tablica_A!K66="",Tablica_A!O66=""),OR(Tablica_A!C66&lt;&gt;"",Tablica_A!I66&lt;&gt;"",Tablica_A!K66&lt;&gt;"",Tablica_A!O66&lt;&gt;"")),1, 0)</f>
        <v>0</v>
      </c>
      <c r="K9" s="194">
        <f>IF(AND(OR(Tablica_A!C68="",Tablica_A!I68="",Tablica_A!K68="",Tablica_A!O68=""),OR(Tablica_A!C68&lt;&gt;"",Tablica_A!I68&lt;&gt;"",Tablica_A!K68&lt;&gt;"",Tablica_A!O68&lt;&gt;"")),1, 0)</f>
        <v>0</v>
      </c>
      <c r="L9" s="194">
        <f>IF(AND(OR(Tablica_A!C70="",Tablica_A!I70="",Tablica_A!K70="",Tablica_A!O70=""),OR(Tablica_A!C70&lt;&gt;"",Tablica_A!I70&lt;&gt;"",Tablica_A!K70&lt;&gt;"",Tablica_A!O70&lt;&gt;"")),1, 0)</f>
        <v>0</v>
      </c>
      <c r="M9" s="194">
        <f>IF(AND(OR(Tablica_A!C74="",Tablica_A!I74="",Tablica_A!K74="",Tablica_A!O74=""),OR(Tablica_A!C74&lt;&gt;"",Tablica_A!I74&lt;&gt;"",Tablica_A!K74&lt;&gt;"",Tablica_A!O74&lt;&gt;"")),1, 0)</f>
        <v>0</v>
      </c>
      <c r="N9" s="194">
        <f>IF(AND(OR(Tablica_A!C76="",Tablica_A!I76="",Tablica_A!K76="",Tablica_A!O76=""),OR(Tablica_A!C76&lt;&gt;"",Tablica_A!I76&lt;&gt;"",Tablica_A!K76&lt;&gt;"",Tablica_A!O76&lt;&gt;"")),1, 0)</f>
        <v>0</v>
      </c>
      <c r="O9" s="194">
        <f>IF(AND(OR(Tablica_A!C78="",Tablica_A!I78="",Tablica_A!K78="",Tablica_A!O78=""),OR(Tablica_A!C78&lt;&gt;"",Tablica_A!I78&lt;&gt;"",Tablica_A!K78&lt;&gt;"",Tablica_A!O78&lt;&gt;"")),1, 0)</f>
        <v>0</v>
      </c>
      <c r="P9" s="194">
        <f>IF(AND(OR(Tablica_A!C80="",Tablica_A!I80="",Tablica_A!K80="",Tablica_A!O80=""),OR(Tablica_A!C80&lt;&gt;"",Tablica_A!I80&lt;&gt;"",Tablica_A!K80&lt;&gt;"",Tablica_A!O80&lt;&gt;"")),1, 0)</f>
        <v>0</v>
      </c>
      <c r="Q9" s="194">
        <f>IF(AND(OR(Tablica_A!C82="",Tablica_A!I82="",Tablica_A!K82="",Tablica_A!O82=""),OR(Tablica_A!C82&lt;&gt;"",Tablica_A!I82&lt;&gt;"",Tablica_A!K82&lt;&gt;"",Tablica_A!O82&lt;&gt;"")),1, 0)</f>
        <v>0</v>
      </c>
      <c r="R9" s="194">
        <f>IF(AND(OR(Tablica_A!C84="",Tablica_A!I84="",Tablica_A!K84="",Tablica_A!O84=""),OR(Tablica_A!C84&lt;&gt;"",Tablica_A!I84&lt;&gt;"",Tablica_A!K84&lt;&gt;"",Tablica_A!O84&lt;&gt;"")),1, 0)</f>
        <v>0</v>
      </c>
    </row>
    <row r="10" spans="1:28" ht="30" customHeight="1" x14ac:dyDescent="0.2">
      <c r="A10" s="190" t="str">
        <f t="shared" si="0"/>
        <v>Zadovoljena</v>
      </c>
      <c r="B10" s="191" t="s">
        <v>92</v>
      </c>
      <c r="C10" s="190" t="str">
        <f>IF(OR(Tablica_A!U90="",Tablica_A!G115=""),"NIJE zadovoljena", "Zadovoljena")</f>
        <v>Zadovoljena</v>
      </c>
    </row>
    <row r="11" spans="1:28" ht="30" customHeight="1" x14ac:dyDescent="0.2">
      <c r="A11" s="190" t="str">
        <f t="shared" si="0"/>
        <v>Zadovoljena</v>
      </c>
      <c r="B11" s="197" t="s">
        <v>520</v>
      </c>
      <c r="C11" s="190" t="str">
        <f>IF(SUM(D11:N11)&gt;0,"NIJE zadovoljena","Zadovoljena")</f>
        <v>Zadovoljena</v>
      </c>
      <c r="D11" s="193">
        <f>IF(AND(OR(Tablica_A!C95="",Tablica_A!K95="",Tablica_A!S95="",Tablica_A!U95=""),OR(Tablica_A!C95&lt;&gt;"",Tablica_A!K95&lt;&gt;"",Tablica_A!S95&lt;&gt;"",Tablica_A!U95&lt;&gt;"")),1, 0)</f>
        <v>0</v>
      </c>
      <c r="E11" s="193">
        <f>IF(AND(OR(Tablica_A!C97="",Tablica_A!K97="",Tablica_A!S97="",Tablica_A!U97=""),OR(Tablica_A!C97&lt;&gt;"",Tablica_A!K97&lt;&gt;"",Tablica_A!S97&lt;&gt;"",Tablica_A!U97&lt;&gt;"")),1, 0)</f>
        <v>0</v>
      </c>
      <c r="F11" s="193">
        <f>IF(AND(OR(Tablica_A!C99="",Tablica_A!K99="",Tablica_A!S99="",Tablica_A!U99=""),OR(Tablica_A!C99&lt;&gt;"",Tablica_A!K99&lt;&gt;"",Tablica_A!S99&lt;&gt;"",Tablica_A!U99&lt;&gt;"")),1, 0)</f>
        <v>0</v>
      </c>
      <c r="G11" s="193">
        <f>IF(AND(OR(Tablica_A!C101="",Tablica_A!K101="",Tablica_A!S101="",Tablica_A!U101=""),OR(Tablica_A!C101&lt;&gt;"",Tablica_A!K101&lt;&gt;"",Tablica_A!S101&lt;&gt;"",Tablica_A!U101&lt;&gt;"")),1, 0)</f>
        <v>0</v>
      </c>
      <c r="H11" s="193">
        <f>IF(AND(OR(Tablica_A!C103="",Tablica_A!K103="",Tablica_A!S103="",Tablica_A!U103=""),OR(Tablica_A!C103&lt;&gt;"",Tablica_A!K103&lt;&gt;"",Tablica_A!S103&lt;&gt;"",Tablica_A!U103&lt;&gt;"")),1, 0)</f>
        <v>0</v>
      </c>
      <c r="I11" s="193">
        <f>IF(AND(OR(Tablica_A!C105="",Tablica_A!K105="",Tablica_A!S105="",Tablica_A!U105=""),OR(Tablica_A!C105&lt;&gt;"",Tablica_A!K105&lt;&gt;"",Tablica_A!S105&lt;&gt;"",Tablica_A!U105&lt;&gt;"")),1, 0)</f>
        <v>0</v>
      </c>
      <c r="J11" s="193">
        <f>IF(AND(OR(Tablica_A!C107="",Tablica_A!K107="",Tablica_A!S107="",Tablica_A!U107=""),OR(Tablica_A!C107&lt;&gt;"",Tablica_A!K107&lt;&gt;"",Tablica_A!S107&lt;&gt;"",Tablica_A!U107&lt;&gt;"")),1, 0)</f>
        <v>0</v>
      </c>
      <c r="K11" s="193">
        <f>IF(AND(OR(Tablica_A!C109="",Tablica_A!K109="",Tablica_A!S109="",Tablica_A!U109=""),OR(Tablica_A!C109&lt;&gt;"",Tablica_A!K109&lt;&gt;"",Tablica_A!S109&lt;&gt;"",Tablica_A!U109&lt;&gt;"")),1, 0)</f>
        <v>0</v>
      </c>
      <c r="L11" s="193">
        <f>IF(AND(OR(Tablica_A!C111="",Tablica_A!K111="",Tablica_A!S111="",Tablica_A!U111=""),OR(Tablica_A!C111&lt;&gt;"",Tablica_A!K111&lt;&gt;"",Tablica_A!S111&lt;&gt;"",Tablica_A!U111&lt;&gt;"")),1, 0)</f>
        <v>0</v>
      </c>
      <c r="M11" s="193">
        <f>IF(AND(OR(Tablica_A!C113="",Tablica_A!K113="",Tablica_A!S113="",Tablica_A!U113=""),OR(Tablica_A!C113&lt;&gt;"",Tablica_A!K113&lt;&gt;"",Tablica_A!S113&lt;&gt;"",Tablica_A!U113&lt;&gt;"")),1, 0)</f>
        <v>0</v>
      </c>
    </row>
    <row r="12" spans="1:28" ht="45" customHeight="1" x14ac:dyDescent="0.2">
      <c r="A12" s="190" t="str">
        <f t="shared" si="0"/>
        <v>Zadovoljena</v>
      </c>
      <c r="B12" s="197" t="s">
        <v>519</v>
      </c>
      <c r="C12" s="196" t="str">
        <f>IF(OR(SUM(Tablica_A!U95:U115)&gt;100,SUM(Tablica_A!S95:S115)&gt;(SUM(Tablica_A!K121:K137)+SUM(Tablica_A!U121:U137))),"NIJE Zadovoljena", "Zadovoljena")</f>
        <v>Zadovoljena</v>
      </c>
    </row>
    <row r="13" spans="1:28" ht="60" customHeight="1" x14ac:dyDescent="0.2">
      <c r="A13" s="190" t="str">
        <f t="shared" si="0"/>
        <v>Zadovoljena</v>
      </c>
      <c r="B13" s="197" t="s">
        <v>94</v>
      </c>
      <c r="C13" s="190" t="str">
        <f>IF(SUM(D13:P13)&gt;0,"NIJE zadovoljena","Zadovoljena")</f>
        <v>Zadovoljena</v>
      </c>
      <c r="D13" s="193">
        <f>IF(OR(AND(Tablica_A!$U$90&gt;0,Tablica_A!C95=""),AND(Tablica_A!C97&lt;&gt; "", Tablica_A!C95="")),1,0)</f>
        <v>0</v>
      </c>
      <c r="E13" s="193">
        <f>IF(OR(AND(Tablica_A!$U$90&gt;1,Tablica_A!C97=""),AND(Tablica_A!C99&lt;&gt; "", Tablica_A!C97="")),1,0)</f>
        <v>0</v>
      </c>
      <c r="F13" s="194">
        <f>IF(OR(AND(Tablica_A!$U$90&gt;2,Tablica_A!C99=""),AND(Tablica_A!C101&lt;&gt; "", Tablica_A!C99="")),1,0)</f>
        <v>0</v>
      </c>
      <c r="G13" s="194">
        <f>IF(OR(AND(Tablica_A!$U$90&gt;3,Tablica_A!C101=""),AND(Tablica_A!C103&lt;&gt; "", Tablica_A!C101="")),1,0)</f>
        <v>0</v>
      </c>
      <c r="H13" s="194">
        <f>IF(OR(AND(Tablica_A!$U$90&gt;4,Tablica_A!C103=""),AND(Tablica_A!C105&lt;&gt; "", Tablica_A!C103="")),1,0)</f>
        <v>0</v>
      </c>
      <c r="I13" s="194">
        <f>IF(OR(AND(Tablica_A!$U$90&gt;5,Tablica_A!C105=""),AND(Tablica_A!C107&lt;&gt; "", Tablica_A!C105="")),1,0)</f>
        <v>0</v>
      </c>
      <c r="J13" s="194">
        <f>IF(OR(AND(Tablica_A!$U$90&gt;6,Tablica_A!C107=""),AND(Tablica_A!C109&lt;&gt; "", Tablica_A!C107="")),1,0)</f>
        <v>0</v>
      </c>
      <c r="K13" s="194">
        <f>IF(OR(AND(Tablica_A!$U$90&gt;7,Tablica_A!C109=""),AND(Tablica_A!C111&lt;&gt; "", Tablica_A!C109="")),1,0)</f>
        <v>0</v>
      </c>
      <c r="L13" s="194">
        <f>IF(OR(AND(Tablica_A!$U$90&gt;8,Tablica_A!C111=""),AND(Tablica_A!C113&lt;&gt; "", Tablica_A!C111="")),1,0)</f>
        <v>0</v>
      </c>
      <c r="M13" s="194">
        <f>IF(OR(AND(Tablica_A!$U$90&gt;9,Tablica_A!C113=""),AND(Tablica_A!C115&lt;&gt; "", Tablica_A!C113="")),1,0)</f>
        <v>0</v>
      </c>
      <c r="N13" s="194">
        <f xml:space="preserve"> IF(OR(Tablica_A!S97&gt;Tablica_A!S95,Tablica_A!U97&gt;Tablica_A!U95,Tablica_A!S99&gt;Tablica_A!S97,Tablica_A!U99&gt;Tablica_A!U97,Tablica_A!S101&gt;Tablica_A!S99,Tablica_A!U101&gt;Tablica_A!U99,Tablica_A!S103&gt;Tablica_A!S101,Tablica_A!U103&gt;Tablica_A!U101,Tablica_A!S105&gt;Tablica_A!S103,Tablica_A!U105&gt;Tablica_A!U103,Tablica_A!S107&gt;Tablica_A!S105,Tablica_A!U107&gt;Tablica_A!U105,Tablica_A!S109&gt;Tablica_A!S107,Tablica_A!U109&gt;Tablica_A!U107,Tablica_A!S111&gt;Tablica_A!S109,Tablica_A!U111&gt;Tablica_A!U109,Tablica_A!S113&gt;Tablica_A!S111,Tablica_A!U113&gt;Tablica_A!U111),1,0)</f>
        <v>0</v>
      </c>
    </row>
    <row r="14" spans="1:28" ht="30" customHeight="1" x14ac:dyDescent="0.2">
      <c r="A14" s="190" t="str">
        <f t="shared" si="0"/>
        <v>Zadovoljena</v>
      </c>
      <c r="B14" s="197" t="s">
        <v>521</v>
      </c>
      <c r="C14" s="190" t="str">
        <f>IF(AND(Tablica_A!K121="",Tablica_A!U121=""),"NIJE zadovoljena", "Zadovoljena")</f>
        <v>Zadovoljena</v>
      </c>
    </row>
    <row r="15" spans="1:28" ht="30" customHeight="1" x14ac:dyDescent="0.2">
      <c r="A15" s="190" t="str">
        <f t="shared" si="0"/>
        <v>Zadovoljena</v>
      </c>
      <c r="B15" s="197" t="s">
        <v>522</v>
      </c>
      <c r="C15" s="190" t="str">
        <f>IF(SUM(D15:U15)&gt;0,"NIJE zadovoljena","Zadovoljena")</f>
        <v>Zadovoljena</v>
      </c>
      <c r="D15" s="193">
        <f>IF(AND(OR(Tablica_A!C121="",Tablica_A!G121="",Tablica_A!K121=""),OR(Tablica_A!C121&lt;&gt;"",Tablica_A!G121&lt;&gt;"",Tablica_A!K121&lt;&gt;"")),1, 0)</f>
        <v>0</v>
      </c>
      <c r="E15" s="193">
        <f>IF(AND(OR(Tablica_A!C123="",Tablica_A!G123="",Tablica_A!K123=""),OR(Tablica_A!C123&lt;&gt;"",Tablica_A!G123&lt;&gt;"",Tablica_A!K123&lt;&gt;"")),1, 0)</f>
        <v>0</v>
      </c>
      <c r="F15" s="194">
        <f>IF(AND(OR(Tablica_A!C125="",Tablica_A!G125="",Tablica_A!K125=""),OR(Tablica_A!C125&lt;&gt;"",Tablica_A!G125&lt;&gt;"",Tablica_A!K125&lt;&gt;"")),1, 0)</f>
        <v>0</v>
      </c>
      <c r="G15" s="194">
        <f>IF(AND(OR(Tablica_A!C127="",Tablica_A!G127="",Tablica_A!K127=""),OR(Tablica_A!C127&lt;&gt;"",Tablica_A!G127&lt;&gt;"",Tablica_A!K127&lt;&gt;"")),1, 0)</f>
        <v>0</v>
      </c>
      <c r="H15" s="194">
        <f>IF(AND(OR(Tablica_A!C129="",Tablica_A!G129="",Tablica_A!K129=""),OR(Tablica_A!C129&lt;&gt;"",Tablica_A!G129&lt;&gt;"",Tablica_A!K129&lt;&gt;"")),1, 0)</f>
        <v>0</v>
      </c>
      <c r="I15" s="194">
        <f>IF(AND(OR(Tablica_A!C131="",Tablica_A!G131="",Tablica_A!K131=""),OR(Tablica_A!C131&lt;&gt;"",Tablica_A!G131&lt;&gt;"",Tablica_A!K131&lt;&gt;"")),1, 0)</f>
        <v>0</v>
      </c>
      <c r="J15" s="194">
        <f>IF(AND(OR(Tablica_A!C133="",Tablica_A!G133="",Tablica_A!K133=""),OR(Tablica_A!C133&lt;&gt;"",Tablica_A!G133&lt;&gt;"",Tablica_A!K133&lt;&gt;"")),1, 0)</f>
        <v>0</v>
      </c>
      <c r="K15" s="194">
        <f>IF(AND(OR(Tablica_A!C135="",Tablica_A!G135="",Tablica_A!K135=""),OR(Tablica_A!C135&lt;&gt;"",Tablica_A!G135&lt;&gt;"",Tablica_A!K135&lt;&gt;"")),1, 0)</f>
        <v>0</v>
      </c>
      <c r="L15" s="194">
        <f>IF(AND(OR(Tablica_A!C137="",Tablica_A!G137="",Tablica_A!K137=""),OR(Tablica_A!C137&lt;&gt;"",Tablica_A!G137&lt;&gt;"",Tablica_A!K137&lt;&gt;"")),1, 0)</f>
        <v>0</v>
      </c>
      <c r="M15" s="193">
        <f>IF(AND(OR(Tablica_A!M121="",Tablica_A!Q121="",Tablica_A!U121=""),OR(Tablica_A!M121&lt;&gt;"",Tablica_A!Q121&lt;&gt;"",Tablica_A!U121&lt;&gt;"")),1, 0)</f>
        <v>0</v>
      </c>
      <c r="N15" s="193">
        <f>IF(AND(OR(Tablica_A!M123="",Tablica_A!Q123="",Tablica_A!U123=""),OR(Tablica_A!M123&lt;&gt;"",Tablica_A!Q123&lt;&gt;"",Tablica_A!U123&lt;&gt;"")),1, 0)</f>
        <v>0</v>
      </c>
      <c r="O15" s="193">
        <f>IF(AND(OR(Tablica_A!M125="",Tablica_A!Q125="",Tablica_A!U125=""),OR(Tablica_A!M125&lt;&gt;"",Tablica_A!Q125&lt;&gt;"",Tablica_A!U125&lt;&gt;"")),1, 0)</f>
        <v>0</v>
      </c>
      <c r="P15" s="193">
        <f>IF(AND(OR(Tablica_A!M127="",Tablica_A!Q127="",Tablica_A!U127=""),OR(Tablica_A!M127&lt;&gt;"",Tablica_A!Q127&lt;&gt;"",Tablica_A!U127&lt;&gt;"")),1, 0)</f>
        <v>0</v>
      </c>
      <c r="Q15" s="193">
        <f>IF(AND(OR(Tablica_A!M129="",Tablica_A!Q129="",Tablica_A!U129=""),OR(Tablica_A!M129&lt;&gt;"",Tablica_A!Q129&lt;&gt;"",Tablica_A!U129&lt;&gt;"")),1, 0)</f>
        <v>0</v>
      </c>
      <c r="R15" s="193">
        <f>IF(AND(OR(Tablica_A!M131="",Tablica_A!Q131="",Tablica_A!U131=""),OR(Tablica_A!M131&lt;&gt;"",Tablica_A!Q131&lt;&gt;"",Tablica_A!U131&lt;&gt;"")),1, 0)</f>
        <v>0</v>
      </c>
      <c r="S15" s="193">
        <f>IF(AND(OR(Tablica_A!M133="",Tablica_A!Q133="",Tablica_A!U133=""),OR(Tablica_A!M133&lt;&gt;"",Tablica_A!Q133&lt;&gt;"",Tablica_A!U133&lt;&gt;"")),1, 0)</f>
        <v>0</v>
      </c>
      <c r="T15" s="193">
        <f>IF(AND(OR(Tablica_A!M135="",Tablica_A!Q135="",Tablica_A!U135=""),OR(Tablica_A!M135&lt;&gt;"",Tablica_A!Q135&lt;&gt;"",Tablica_A!U135&lt;&gt;"")),1, 0)</f>
        <v>0</v>
      </c>
      <c r="U15" s="193">
        <f>IF(AND(OR(Tablica_A!M137="",Tablica_A!Q137="",Tablica_A!U137=""),OR(Tablica_A!M137&lt;&gt;"",Tablica_A!Q137&lt;&gt;"",Tablica_A!U137&lt;&gt;"")),1, 0)</f>
        <v>0</v>
      </c>
    </row>
    <row r="16" spans="1:28" ht="54.95" customHeight="1" x14ac:dyDescent="0.2">
      <c r="A16" s="190" t="str">
        <f t="shared" si="0"/>
        <v>Zadovoljena</v>
      </c>
      <c r="B16" s="197" t="s">
        <v>721</v>
      </c>
      <c r="C16" s="190" t="str">
        <f>IF(SUM(D16:U16)&gt;0,"NIJE zadovoljena","Zadovoljena")</f>
        <v>Zadovoljena</v>
      </c>
      <c r="D16" s="193">
        <f>IF(AND(Tablica_A!C123&lt;&gt;"", Tablica_A!C121=""),1,0)</f>
        <v>0</v>
      </c>
      <c r="E16" s="193">
        <f>IF(AND(Tablica_A!C125&lt;&gt;"", Tablica_A!C123=""),1,0)</f>
        <v>0</v>
      </c>
      <c r="F16" s="193">
        <f>IF(AND(Tablica_A!C127&lt;&gt;"", Tablica_A!C125=""),1,0)</f>
        <v>0</v>
      </c>
      <c r="G16" s="193">
        <f>IF(AND(Tablica_A!C129&lt;&gt;"", Tablica_A!C127=""),1,0)</f>
        <v>0</v>
      </c>
      <c r="H16" s="193">
        <f>IF(AND(Tablica_A!C131&lt;&gt;"", Tablica_A!C129=""),1,0)</f>
        <v>0</v>
      </c>
      <c r="I16" s="193">
        <f>IF(AND(Tablica_A!C133&lt;&gt;"", Tablica_A!C131=""),1,0)</f>
        <v>0</v>
      </c>
      <c r="J16" s="193">
        <f>IF(AND(Tablica_A!C135&lt;&gt;"", Tablica_A!C133=""),1,0)</f>
        <v>0</v>
      </c>
      <c r="K16" s="193">
        <f>IF(AND(Tablica_A!C137&lt;&gt;"", Tablica_A!C135=""),1,0)</f>
        <v>0</v>
      </c>
      <c r="L16" s="193">
        <f>IF(AND(Tablica_A!M123&lt;&gt;"", Tablica_A!M121=""),1,0)</f>
        <v>0</v>
      </c>
      <c r="M16" s="193">
        <f>IF(AND(Tablica_A!M125&lt;&gt;"", Tablica_A!M123=""),1,0)</f>
        <v>0</v>
      </c>
      <c r="N16" s="193">
        <f>IF(AND(Tablica_A!M127&lt;&gt;"", Tablica_A!M125=""),1,0)</f>
        <v>0</v>
      </c>
      <c r="O16" s="193">
        <f>IF(AND(Tablica_A!M129&lt;&gt;"", Tablica_A!M127=""),1,0)</f>
        <v>0</v>
      </c>
      <c r="P16" s="193">
        <f>IF(AND(Tablica_A!M131&lt;&gt;"", Tablica_A!M129=""),1,0)</f>
        <v>0</v>
      </c>
      <c r="Q16" s="193">
        <f>IF(AND(Tablica_A!M133&lt;&gt;"", Tablica_A!M131=""),1,0)</f>
        <v>0</v>
      </c>
      <c r="R16" s="193">
        <f>IF(AND(Tablica_A!M135&lt;&gt;"", Tablica_A!M133=""),1,0)</f>
        <v>0</v>
      </c>
      <c r="S16" s="193">
        <f>IF(AND(Tablica_A!M137&lt;&gt;"", Tablica_A!M135=""),1,0)</f>
        <v>0</v>
      </c>
    </row>
    <row r="17" spans="1:19" ht="54.95" customHeight="1" x14ac:dyDescent="0.2">
      <c r="A17" s="190" t="str">
        <f t="shared" si="0"/>
        <v>Zadovoljena</v>
      </c>
      <c r="B17" s="197" t="s">
        <v>523</v>
      </c>
      <c r="C17" s="190" t="str">
        <f>IF(SUM(D17:U17)&gt;0,"NIJE zadovoljena","Zadovoljena")</f>
        <v>Zadovoljena</v>
      </c>
      <c r="D17" s="193">
        <f>IF(OR(AND(Tablica_A!C121="",Tablica_A!O139&lt;&gt;""),AND(Tablica_A!C121&lt;&gt;"",Tablica_A!O139="")),1,0)</f>
        <v>0</v>
      </c>
      <c r="E17" s="193">
        <f>IF(OR(AND(Tablica_A!M121="",Tablica_A!O141&lt;&gt;""),AND(Tablica_A!M121&lt;&gt;"",Tablica_A!O141="")),1,0)</f>
        <v>0</v>
      </c>
      <c r="F17" s="193">
        <f>IF(AND(Tablica_A!O139=Tablica_A!O141,Tablica_A!O141&lt;&gt;""),1,0)</f>
        <v>0</v>
      </c>
      <c r="G17" s="193"/>
      <c r="H17" s="193"/>
      <c r="I17" s="193"/>
      <c r="J17" s="193"/>
      <c r="K17" s="193"/>
      <c r="L17" s="193"/>
      <c r="M17" s="193"/>
      <c r="N17" s="193"/>
      <c r="O17" s="193"/>
      <c r="P17" s="193"/>
      <c r="Q17" s="193"/>
      <c r="R17" s="193"/>
      <c r="S17" s="193"/>
    </row>
    <row r="18" spans="1:19" ht="30" customHeight="1" x14ac:dyDescent="0.2">
      <c r="A18" s="190" t="str">
        <f t="shared" si="0"/>
        <v>Zadovoljena</v>
      </c>
      <c r="B18" s="197" t="s">
        <v>524</v>
      </c>
      <c r="C18" s="190" t="str">
        <f>IF(OR(AND(Tablica_A!G5="DA",Tablica_A!E146&lt;&gt;""),AND(Tablica_A!G5="NE",Tablica_A!E146="")),"Zadovoljena","NIJE Zadovoljena")</f>
        <v>Zadovoljena</v>
      </c>
      <c r="F18" s="193"/>
      <c r="G18" s="193"/>
      <c r="H18" s="193"/>
      <c r="I18" s="193"/>
      <c r="J18" s="193"/>
      <c r="K18" s="193"/>
      <c r="L18" s="193"/>
      <c r="M18" s="193"/>
      <c r="N18" s="193"/>
      <c r="O18" s="193"/>
      <c r="P18" s="193"/>
      <c r="Q18" s="193"/>
      <c r="R18" s="193"/>
      <c r="S18" s="193"/>
    </row>
    <row r="19" spans="1:19" ht="30" customHeight="1" x14ac:dyDescent="0.2">
      <c r="A19" s="190" t="str">
        <f t="shared" si="0"/>
        <v>Zadovoljena</v>
      </c>
      <c r="B19" s="197" t="s">
        <v>525</v>
      </c>
      <c r="C19" s="190" t="str">
        <f>IF(SUM(D19:N19)&gt;0,"NIJE zadovoljena","Zadovoljena")</f>
        <v>Zadovoljena</v>
      </c>
      <c r="D19" s="193">
        <f>IF(AND(OR(Tablica_A!C146="",Tablica_A!E146="",Tablica_A!M146="",Tablica_A!Q146=""),OR(Tablica_A!C146&lt;&gt;"",Tablica_A!E146&lt;&gt;"",Tablica_A!M146&lt;&gt;"",Tablica_A!Q146&lt;&gt;"")),1, 0)</f>
        <v>0</v>
      </c>
      <c r="E19" s="193">
        <f>IF(AND(OR(Tablica_A!C148="",Tablica_A!E148="",Tablica_A!M148="",Tablica_A!Q148=""),OR(Tablica_A!C148&lt;&gt;"",Tablica_A!E148&lt;&gt;"",Tablica_A!M148&lt;&gt;"",Tablica_A!Q148&lt;&gt;"")),1, 0)</f>
        <v>0</v>
      </c>
      <c r="F19" s="193">
        <f>IF(AND(OR(Tablica_A!C150="",Tablica_A!E150="",Tablica_A!M150="",Tablica_A!Q150=""),OR(Tablica_A!C150&lt;&gt;"",Tablica_A!E150&lt;&gt;"",Tablica_A!M150&lt;&gt;"",Tablica_A!Q150&lt;&gt;"")),1, 0)</f>
        <v>0</v>
      </c>
      <c r="G19" s="193">
        <f>IF(AND(OR(Tablica_A!C152="",Tablica_A!E152="",Tablica_A!M152="",Tablica_A!Q152=""),OR(Tablica_A!C152&lt;&gt;"",Tablica_A!E152&lt;&gt;"",Tablica_A!M152&lt;&gt;"",Tablica_A!Q152&lt;&gt;"")),1, 0)</f>
        <v>0</v>
      </c>
      <c r="H19" s="193">
        <f>IF(AND(OR(Tablica_A!C154="",Tablica_A!E154="",Tablica_A!M154="",Tablica_A!Q154=""),OR(Tablica_A!C154&lt;&gt;"",Tablica_A!E154&lt;&gt;"",Tablica_A!M154&lt;&gt;"",Tablica_A!Q154&lt;&gt;"")),1, 0)</f>
        <v>0</v>
      </c>
      <c r="I19" s="193">
        <f>IF(AND(OR(Tablica_A!C156="",Tablica_A!E156="",Tablica_A!M156="",Tablica_A!Q156=""),OR(Tablica_A!C156&lt;&gt;"",Tablica_A!E156&lt;&gt;"",Tablica_A!M156&lt;&gt;"",Tablica_A!Q156&lt;&gt;"")),1, 0)</f>
        <v>0</v>
      </c>
      <c r="J19" s="193"/>
      <c r="K19" s="193"/>
      <c r="L19" s="193"/>
      <c r="M19" s="193"/>
    </row>
    <row r="20" spans="1:19" ht="30" customHeight="1" x14ac:dyDescent="0.2">
      <c r="A20" s="190" t="str">
        <f t="shared" si="0"/>
        <v>Zadovoljena</v>
      </c>
      <c r="B20" s="197" t="s">
        <v>96</v>
      </c>
      <c r="C20" s="190" t="str">
        <f>IF(SUM(D20:U20)&gt;0,"NIJE zadovoljena","Zadovoljena")</f>
        <v>Zadovoljena</v>
      </c>
      <c r="D20" s="193">
        <f>IF(AND(Tablica_A!E148&lt;&gt;"", Tablica_A!E146=""),1,0)</f>
        <v>0</v>
      </c>
      <c r="E20" s="193">
        <f>IF(AND(Tablica_A!E150&lt;&gt;"", Tablica_A!E148=""),1,0)</f>
        <v>0</v>
      </c>
      <c r="F20" s="193">
        <f>IF(AND(Tablica_A!E152&lt;&gt;"", Tablica_A!E150=""),1,0)</f>
        <v>0</v>
      </c>
      <c r="G20" s="193">
        <f>IF(AND(Tablica_A!E154&lt;&gt;"", Tablica_A!E152=""),1,0)</f>
        <v>0</v>
      </c>
      <c r="H20" s="193">
        <f>IF(AND(Tablica_A!E156&lt;&gt;"", Tablica_A!E154=""),1,0)</f>
        <v>0</v>
      </c>
      <c r="I20" s="193"/>
      <c r="J20" s="193"/>
      <c r="K20" s="193"/>
      <c r="L20" s="193"/>
      <c r="M20" s="193"/>
      <c r="N20" s="193"/>
      <c r="O20" s="193"/>
      <c r="P20" s="193"/>
      <c r="Q20" s="193"/>
      <c r="R20" s="193"/>
      <c r="S20" s="193"/>
    </row>
    <row r="21" spans="1:19" ht="30" customHeight="1" x14ac:dyDescent="0.2">
      <c r="A21" s="190" t="str">
        <f t="shared" si="0"/>
        <v>Zadovoljena</v>
      </c>
      <c r="B21" s="191" t="s">
        <v>97</v>
      </c>
      <c r="C21" s="190" t="str">
        <f>IF(OR(Tablica_A!K158="",Tablica_A!K160="",Tablica_A!O160=""),"NIJE zadovoljena", "Zadovoljena")</f>
        <v>Zadovoljena</v>
      </c>
    </row>
    <row r="22" spans="1:19" ht="45" customHeight="1" x14ac:dyDescent="0.2">
      <c r="A22" s="190" t="str">
        <f t="shared" si="0"/>
        <v>Zadovoljena</v>
      </c>
      <c r="B22" s="197" t="s">
        <v>526</v>
      </c>
      <c r="C22" s="190" t="str">
        <f>IF(SUM(D22:N22)&gt;0,"NIJE zadovoljena","Zadovoljena")</f>
        <v>Zadovoljena</v>
      </c>
      <c r="D22" s="193">
        <f>IF(AND(OR(Tablica_A!C165="",Tablica_A!Q165=""),OR(Tablica_A!C165&lt;&gt;"",Tablica_A!Q165&lt;&gt;"",Tablica_A!M149&lt;&gt;"",Tablica_A!Q149&lt;&gt;"")),1, 0)</f>
        <v>0</v>
      </c>
      <c r="E22" s="193">
        <f>IF(AND(OR(Tablica_A!C167="",Tablica_A!Q167=""),OR(Tablica_A!C167&lt;&gt;"",Tablica_A!Q167&lt;&gt;"",Tablica_A!M151&lt;&gt;"",Tablica_A!Q151&lt;&gt;"")),1, 0)</f>
        <v>0</v>
      </c>
      <c r="F22" s="193">
        <f>IF(AND(OR(Tablica_A!C169="",Tablica_A!Q169=""),OR(Tablica_A!C169&lt;&gt;"",Tablica_A!Q169&lt;&gt;"",Tablica_A!M153&lt;&gt;"",Tablica_A!Q153&lt;&gt;"")),1, 0)</f>
        <v>0</v>
      </c>
      <c r="G22" s="193">
        <f>IF(AND(OR(Tablica_A!C171="",Tablica_A!Q171=""),OR(Tablica_A!C171&lt;&gt;"",Tablica_A!Q171&lt;&gt;"",Tablica_A!M155&lt;&gt;"",Tablica_A!Q155&lt;&gt;"")),1, 0)</f>
        <v>0</v>
      </c>
      <c r="H22" s="193">
        <f>IF(AND(OR(Tablica_A!C173="",Tablica_A!Q173=""),OR(Tablica_A!C173&lt;&gt;"",Tablica_A!Q173&lt;&gt;"",Tablica_A!M157&lt;&gt;"",Tablica_A!Q157&lt;&gt;"")),1, 0)</f>
        <v>0</v>
      </c>
      <c r="I22" s="193">
        <f>IF(AND(Tablica_A!C167&lt;&gt;"", Tablica_A!C165=""),1,0)</f>
        <v>0</v>
      </c>
      <c r="J22" s="193">
        <f>IF(AND(Tablica_A!C169&lt;&gt;"", Tablica_A!C167=""),1,0)</f>
        <v>0</v>
      </c>
      <c r="K22" s="193">
        <f>IF(AND(Tablica_A!C171&lt;&gt;"", Tablica_A!C169=""),1,0)</f>
        <v>0</v>
      </c>
      <c r="L22" s="193">
        <f>IF(AND(Tablica_A!C173&lt;&gt;"", Tablica_A!C171=""),1,0)</f>
        <v>0</v>
      </c>
      <c r="M22" s="193"/>
    </row>
    <row r="23" spans="1:19" ht="45" customHeight="1" x14ac:dyDescent="0.2">
      <c r="A23" s="190" t="str">
        <f t="shared" si="0"/>
        <v>Zadovoljena</v>
      </c>
      <c r="B23" s="197" t="s">
        <v>720</v>
      </c>
      <c r="C23" s="190" t="str">
        <f>IF(SUM(D23:F23)&gt;0,"NIJE zadovoljena","Zadovoljena")</f>
        <v>Zadovoljena</v>
      </c>
      <c r="D23" s="193">
        <f>IF(AND(OR(Tablica_A!G183&lt;&gt;"",Tablica_A!K183&lt;&gt;"",Tablica_A!G185&lt;&gt;"",Tablica_A!K185&lt;&gt;0),Tablica_A!K121=""),1, 0)</f>
        <v>0</v>
      </c>
      <c r="E23" s="193">
        <f>IF(AND(OR(Tablica_A!O183&lt;&gt;"",Tablica_A!S183&lt;&gt;"",Tablica_A!O185&lt;&gt;"",Tablica_A!S185&lt;&gt;0),Tablica_A!U121=""),1, 0)</f>
        <v>0</v>
      </c>
      <c r="F23" s="193">
        <f>IF(OR(Tablica_A!G183&gt;Tablica_A!K183,Tablica_A!G185&gt;Tablica_A!K185,Tablica_A!O183&gt;Tablica_A!S183,Tablica_A!O185&gt;Tablica_A!S185),1,0)</f>
        <v>0</v>
      </c>
      <c r="G23" s="193"/>
      <c r="H23" s="193"/>
      <c r="I23" s="193"/>
      <c r="J23" s="193"/>
      <c r="K23" s="193"/>
      <c r="L23" s="193"/>
      <c r="M23" s="193"/>
    </row>
    <row r="24" spans="1:19" ht="30" customHeight="1" x14ac:dyDescent="0.2">
      <c r="A24" s="190" t="str">
        <f t="shared" si="0"/>
        <v>Zadovoljena</v>
      </c>
      <c r="B24" s="197" t="s">
        <v>527</v>
      </c>
      <c r="C24" s="190" t="str">
        <f>IF(OR(Tablica_A!G191="",Tablica_A!K191="",Tablica_A!O191="",Tablica_A!S191=""),"NIJE zadovoljena","Zadovoljena")</f>
        <v>Zadovoljena</v>
      </c>
      <c r="F24" s="193"/>
      <c r="G24" s="193"/>
      <c r="H24" s="193"/>
      <c r="I24" s="193"/>
      <c r="J24" s="193"/>
      <c r="K24" s="193"/>
      <c r="L24" s="193"/>
      <c r="M24" s="193"/>
    </row>
    <row r="25" spans="1:19" ht="45" customHeight="1" x14ac:dyDescent="0.2">
      <c r="A25" s="190" t="str">
        <f t="shared" si="0"/>
        <v>Zadovoljena</v>
      </c>
      <c r="B25" s="197" t="s">
        <v>528</v>
      </c>
      <c r="C25" s="190" t="str">
        <f>IF(AND(OR(Tablica_A!C165&lt;&gt;"",Tablica_A!G183&lt;&gt;"",Tablica_A!K183&lt;&gt;"",Tablica_A!O183&lt;&gt;"",Tablica_A!S183&lt;&gt;"",Tablica_A!G185&lt;&gt;"",Tablica_A!K185&lt;&gt;"",Tablica_A!O185&lt;&gt;""),Tablica_A!S193=""),"NIJE zadovoljena","Zadovoljena")</f>
        <v>Zadovoljena</v>
      </c>
      <c r="F25" s="193"/>
      <c r="G25" s="193"/>
      <c r="H25" s="193"/>
      <c r="I25" s="193"/>
      <c r="J25" s="193"/>
      <c r="K25" s="193"/>
      <c r="L25" s="193"/>
      <c r="M25" s="193"/>
    </row>
    <row r="26" spans="1:19" ht="45" customHeight="1" x14ac:dyDescent="0.2">
      <c r="A26" s="190" t="str">
        <f t="shared" si="0"/>
        <v>Zadovoljena</v>
      </c>
      <c r="B26" s="197" t="s">
        <v>722</v>
      </c>
      <c r="C26" s="190" t="str">
        <f>IF(OR(Fintab!G23&lt;&gt;Fintab!G37,Fintab!I23&lt;&gt;Fintab!I37),"NIJE zadovoljena","Zadovoljena")</f>
        <v>Zadovoljena</v>
      </c>
      <c r="F26" s="193"/>
      <c r="G26" s="193"/>
      <c r="H26" s="193"/>
      <c r="I26" s="193"/>
      <c r="J26" s="193"/>
      <c r="K26" s="193"/>
      <c r="L26" s="193"/>
      <c r="M26" s="193"/>
    </row>
    <row r="27" spans="1:19" ht="45" customHeight="1" x14ac:dyDescent="0.2">
      <c r="A27" s="190" t="str">
        <f t="shared" si="0"/>
        <v>Zadovoljena</v>
      </c>
      <c r="B27" s="197" t="s">
        <v>723</v>
      </c>
      <c r="C27" s="190" t="str">
        <f>IF(OR(Tablica_F!A8="",Tablica_F!A10="",Tablica_F!A12="",Tablica_F!A14="",Tablica_F!A16="",Tablica_F!A18="",Tablica_F!A20="",Tablica_F!A22="",Tablica_F!A24="",Tablica_F!A26="",Tablica_F!A28="",Tablica_F!A30="",Tablica_F!A32="",Tablica_F!A34=""),"NIJE zadovoljena","Zadovoljena")</f>
        <v>Zadovoljena</v>
      </c>
      <c r="F27" s="193"/>
      <c r="G27" s="193"/>
      <c r="H27" s="193"/>
      <c r="I27" s="193"/>
      <c r="J27" s="193"/>
      <c r="K27" s="193"/>
      <c r="L27" s="193"/>
      <c r="M27" s="193"/>
    </row>
    <row r="28" spans="1:19" ht="45" customHeight="1" x14ac:dyDescent="0.2">
      <c r="A28" s="190" t="str">
        <f t="shared" si="0"/>
        <v>Zadovoljena</v>
      </c>
      <c r="B28" s="197" t="s">
        <v>530</v>
      </c>
      <c r="C28" s="190" t="str">
        <f>IF(AND(RIGHT(Tablica_A!G7,2)="03",SUM(D28:N28)&gt;0),"NIJE zadovoljena","Zadovoljena")</f>
        <v>Zadovoljena</v>
      </c>
      <c r="D28" s="193">
        <f>IF(OR(Fintab!G51&lt;&gt;Fintab!H51,Fintab!G52&lt;&gt;Fintab!H52,Fintab!G53&lt;&gt;Fintab!H53,Fintab!G54&lt;&gt;Fintab!H54,Fintab!G55&lt;&gt;Fintab!H55,Fintab!G56&lt;&gt;Fintab!H56,Fintab!G57&lt;&gt;Fintab!H57,Fintab!G58&lt;&gt;Fintab!H58,Fintab!G59&lt;&gt;Fintab!H59,Fintab!I51&lt;&gt;Fintab!J51,Fintab!I52&lt;&gt;Fintab!J52,Fintab!I53&lt;&gt;Fintab!J53,Fintab!I54&lt;&gt;Fintab!J54,Fintab!I55&lt;&gt;Fintab!J55,Fintab!I56&lt;&gt;Fintab!J56,Fintab!I57&lt;&gt;Fintab!J57,Fintab!I58&lt;&gt;Fintab!J58,Fintab!I59&lt;&gt;Fintab!J59),1,0)</f>
        <v>1</v>
      </c>
      <c r="E28" s="193">
        <f>IF(OR(Fintab!G61&lt;&gt;Fintab!H61,Fintab!G62&lt;&gt;Fintab!H62,Fintab!G63&lt;&gt;Fintab!H63,Fintab!G64&lt;&gt;Fintab!H64,Fintab!G65&lt;&gt;Fintab!H65,Fintab!G66&lt;&gt;Fintab!H66,Fintab!G67&lt;&gt;Fintab!H67,Fintab!G68&lt;&gt;Fintab!H68,Fintab!G69&lt;&gt;Fintab!H69,Fintab!G70&lt;&gt;Fintab!H70,Fintab!G71&lt;&gt;Fintab!H71,Fintab!G72&lt;&gt;Fintab!H72,Fintab!I61&lt;&gt;Fintab!J61,Fintab!I62&lt;&gt;Fintab!J62,Fintab!I63&lt;&gt;Fintab!J63,Fintab!I64&lt;&gt;Fintab!J64,Fintab!I65&lt;&gt;Fintab!J65,Fintab!I66&lt;&gt;Fintab!J66,Fintab!I67&lt;&gt;Fintab!J67,Fintab!I68&lt;&gt;Fintab!J68,Fintab!I69&lt;&gt;Fintab!J69,Fintab!I70&lt;&gt;Fintab!J70,Fintab!I71&lt;&gt;Fintab!J71,Fintab!I72&lt;&gt;Fintab!J72),1,0)</f>
        <v>1</v>
      </c>
      <c r="F28" s="193">
        <f>IF(OR(Fintab!G74&lt;&gt;Fintab!H74,Fintab!G75&lt;&gt;Fintab!H75,Fintab!G76&lt;&gt;Fintab!H76,Fintab!G77&lt;&gt;Fintab!H77,Fintab!G78&lt;&gt;Fintab!H78,Fintab!I74&lt;&gt;Fintab!J74,Fintab!I75&lt;&gt;Fintab!J75,Fintab!I76&lt;&gt;Fintab!J76,Fintab!I77&lt;&gt;Fintab!J77,Fintab!I78&lt;&gt;Fintab!J78),1,0)</f>
        <v>1</v>
      </c>
      <c r="G28" s="193"/>
      <c r="H28" s="193"/>
      <c r="I28" s="193"/>
      <c r="J28" s="193"/>
      <c r="K28" s="193"/>
      <c r="L28" s="193"/>
      <c r="M28" s="193"/>
    </row>
    <row r="29" spans="1:19" ht="3" customHeight="1" x14ac:dyDescent="0.2">
      <c r="K29" s="193"/>
      <c r="O29" s="193"/>
    </row>
    <row r="30" spans="1:19" hidden="1" x14ac:dyDescent="0.2"/>
    <row r="31" spans="1:19" hidden="1" x14ac:dyDescent="0.2"/>
    <row r="32" spans="1:19" hidden="1" x14ac:dyDescent="0.2"/>
    <row r="33" hidden="1" x14ac:dyDescent="0.2"/>
    <row r="34" hidden="1" x14ac:dyDescent="0.2"/>
    <row r="35" hidden="1" x14ac:dyDescent="0.2"/>
    <row r="36" hidden="1" x14ac:dyDescent="0.2"/>
    <row r="37" hidden="1" x14ac:dyDescent="0.2"/>
    <row r="38" hidden="1" x14ac:dyDescent="0.2"/>
  </sheetData>
  <sheetProtection password="C79A" sheet="1" objects="1" scenarios="1"/>
  <phoneticPr fontId="0" type="noConversion"/>
  <pageMargins left="0.75" right="0.75" top="1" bottom="1" header="0.5" footer="0.5"/>
  <pageSetup paperSize="9" scale="37"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7"/>
  <sheetViews>
    <sheetView showGridLines="0" workbookViewId="0">
      <pane ySplit="1" topLeftCell="A2" activePane="bottomLeft" state="frozen"/>
      <selection pane="bottomLeft" sqref="A1:IV65536"/>
    </sheetView>
  </sheetViews>
  <sheetFormatPr defaultColWidth="0" defaultRowHeight="12.75" zeroHeight="1" x14ac:dyDescent="0.2"/>
  <cols>
    <col min="1" max="5" width="9.140625" style="179" hidden="1" customWidth="1"/>
    <col min="6" max="6" width="9.140625" style="159" hidden="1" customWidth="1"/>
    <col min="7" max="7" width="16.5703125" style="178" hidden="1" customWidth="1"/>
    <col min="8" max="8" width="10.140625" style="179" hidden="1" customWidth="1"/>
    <col min="9" max="9" width="51" style="178" hidden="1" customWidth="1"/>
    <col min="10" max="16384" width="9.140625" style="159" hidden="1"/>
  </cols>
  <sheetData>
    <row r="1" spans="1:9" hidden="1" x14ac:dyDescent="0.2">
      <c r="A1" s="179" t="s">
        <v>811</v>
      </c>
      <c r="B1" s="179" t="s">
        <v>841</v>
      </c>
      <c r="C1" s="179" t="s">
        <v>842</v>
      </c>
      <c r="D1" s="179" t="s">
        <v>843</v>
      </c>
      <c r="E1" s="179" t="s">
        <v>844</v>
      </c>
      <c r="F1" s="159" t="s">
        <v>845</v>
      </c>
      <c r="G1" s="178" t="s">
        <v>846</v>
      </c>
      <c r="H1" s="179" t="s">
        <v>848</v>
      </c>
      <c r="I1" s="178" t="s">
        <v>849</v>
      </c>
    </row>
    <row r="2" spans="1:9" hidden="1" x14ac:dyDescent="0.2">
      <c r="A2" s="179">
        <f>Fintab!F8</f>
        <v>0</v>
      </c>
      <c r="B2" s="179">
        <f>Fintab!G8</f>
        <v>0</v>
      </c>
      <c r="C2" s="179">
        <f>Fintab!I8</f>
        <v>0</v>
      </c>
      <c r="D2" s="179">
        <v>0</v>
      </c>
      <c r="E2" s="179">
        <v>0</v>
      </c>
      <c r="F2" s="159">
        <f>A2/100*(B2+C2*2+D2*3+E2*4)</f>
        <v>0</v>
      </c>
      <c r="G2" s="178" t="s">
        <v>639</v>
      </c>
      <c r="H2" s="179">
        <v>101</v>
      </c>
      <c r="I2" s="178" t="s">
        <v>640</v>
      </c>
    </row>
    <row r="3" spans="1:9" hidden="1" x14ac:dyDescent="0.2">
      <c r="A3" s="179">
        <f>Fintab!F9</f>
        <v>1</v>
      </c>
      <c r="B3" s="179">
        <f>Fintab!G9</f>
        <v>0</v>
      </c>
      <c r="C3" s="179">
        <f>Fintab!I9</f>
        <v>0</v>
      </c>
      <c r="D3" s="179">
        <v>0</v>
      </c>
      <c r="E3" s="179">
        <v>0</v>
      </c>
      <c r="F3" s="159">
        <f t="shared" ref="F3:F26" si="0">A3/100*(B3+C3*2+D3*3+E3*4)</f>
        <v>0</v>
      </c>
      <c r="G3" s="178" t="s">
        <v>847</v>
      </c>
      <c r="H3" s="179">
        <f>IF(LEN(I3)&gt;1,LEN(I3), 0)</f>
        <v>7</v>
      </c>
      <c r="I3" s="178" t="str">
        <f>IF(Tablica_A!G7&lt;&gt; "",Tablica_A!G7,"-")</f>
        <v>2006-12</v>
      </c>
    </row>
    <row r="4" spans="1:9" hidden="1" x14ac:dyDescent="0.2">
      <c r="A4" s="179">
        <f>Fintab!F10</f>
        <v>2</v>
      </c>
      <c r="B4" s="179">
        <f>Fintab!G10</f>
        <v>1793406</v>
      </c>
      <c r="C4" s="179">
        <f>Fintab!I10</f>
        <v>1757453</v>
      </c>
      <c r="D4" s="179">
        <v>0</v>
      </c>
      <c r="E4" s="179">
        <v>0</v>
      </c>
      <c r="F4" s="159">
        <f t="shared" si="0"/>
        <v>106166.24</v>
      </c>
      <c r="G4" s="178" t="s">
        <v>850</v>
      </c>
      <c r="H4" s="179">
        <f>IF(LEN(I4)&gt;1,LEN(I4), 0)</f>
        <v>8</v>
      </c>
      <c r="I4" s="178" t="str">
        <f>IF(INT(Tablica_A!S5)&gt;0,Tablica_A!S5,"-")</f>
        <v>03454088</v>
      </c>
    </row>
    <row r="5" spans="1:9" hidden="1" x14ac:dyDescent="0.2">
      <c r="A5" s="179">
        <f>Fintab!F11</f>
        <v>3</v>
      </c>
      <c r="B5" s="179">
        <f>Fintab!G11</f>
        <v>91237</v>
      </c>
      <c r="C5" s="179">
        <f>Fintab!I11</f>
        <v>87225</v>
      </c>
      <c r="D5" s="179">
        <v>0</v>
      </c>
      <c r="E5" s="179">
        <v>0</v>
      </c>
      <c r="F5" s="159">
        <f t="shared" si="0"/>
        <v>7970.61</v>
      </c>
      <c r="G5" s="178" t="s">
        <v>851</v>
      </c>
      <c r="H5" s="179">
        <f>IF(LEN(I5)&gt;1,LEN(I5), 0)</f>
        <v>9</v>
      </c>
      <c r="I5" s="178" t="str">
        <f>IF(Tablica_A!S7&lt;&gt; "",Tablica_A!S7,"-")</f>
        <v>010006549</v>
      </c>
    </row>
    <row r="6" spans="1:9" hidden="1" x14ac:dyDescent="0.2">
      <c r="A6" s="179">
        <f>Fintab!F12</f>
        <v>4</v>
      </c>
      <c r="B6" s="179">
        <f>Fintab!G12</f>
        <v>1655399</v>
      </c>
      <c r="C6" s="179">
        <f>Fintab!I12</f>
        <v>1633454</v>
      </c>
      <c r="D6" s="179">
        <v>0</v>
      </c>
      <c r="E6" s="179">
        <v>0</v>
      </c>
      <c r="F6" s="159">
        <f t="shared" si="0"/>
        <v>196892.28</v>
      </c>
      <c r="G6" s="178" t="s">
        <v>852</v>
      </c>
      <c r="H6" s="179">
        <f>IF(LEN(I6)&gt;1,LEN(I6), 0)</f>
        <v>2</v>
      </c>
      <c r="I6" s="178" t="str">
        <f>IF(Tablica_A!G5&lt;&gt; "",Tablica_A!G5,"-")</f>
        <v>DA</v>
      </c>
    </row>
    <row r="7" spans="1:9" hidden="1" x14ac:dyDescent="0.2">
      <c r="A7" s="179">
        <f>Fintab!F13</f>
        <v>5</v>
      </c>
      <c r="B7" s="179">
        <f>Fintab!G13</f>
        <v>33575</v>
      </c>
      <c r="C7" s="179">
        <f>Fintab!I13</f>
        <v>25531</v>
      </c>
      <c r="D7" s="179">
        <v>0</v>
      </c>
      <c r="E7" s="179">
        <v>0</v>
      </c>
      <c r="F7" s="159">
        <f t="shared" si="0"/>
        <v>4231.8500000000004</v>
      </c>
      <c r="G7" s="178" t="s">
        <v>75</v>
      </c>
      <c r="H7" s="179">
        <f>IF(LEN(I7)&gt;1,LEN(I7), 0)</f>
        <v>49</v>
      </c>
      <c r="I7" s="178" t="str">
        <f>IF(Tablica_A!E9&lt;&gt; "",Tablica_A!E9,"-")</f>
        <v>PODRAVKA prehrambena industrija  d.d., Koprivnica</v>
      </c>
    </row>
    <row r="8" spans="1:9" hidden="1" x14ac:dyDescent="0.2">
      <c r="A8" s="179">
        <f>Fintab!F14</f>
        <v>6</v>
      </c>
      <c r="B8" s="179">
        <f>Fintab!G14</f>
        <v>13195</v>
      </c>
      <c r="C8" s="179">
        <f>Fintab!I14</f>
        <v>11243</v>
      </c>
      <c r="D8" s="179">
        <v>0</v>
      </c>
      <c r="E8" s="179">
        <v>0</v>
      </c>
      <c r="F8" s="159">
        <f t="shared" si="0"/>
        <v>2140.86</v>
      </c>
      <c r="G8" s="178" t="s">
        <v>76</v>
      </c>
      <c r="H8" s="179">
        <f>Tablica_A!G11</f>
        <v>48000</v>
      </c>
      <c r="I8" s="178" t="s">
        <v>854</v>
      </c>
    </row>
    <row r="9" spans="1:9" hidden="1" x14ac:dyDescent="0.2">
      <c r="A9" s="179">
        <f>Fintab!F15</f>
        <v>7</v>
      </c>
      <c r="B9" s="179">
        <f>Fintab!G15</f>
        <v>1599122</v>
      </c>
      <c r="C9" s="179">
        <f>Fintab!I15</f>
        <v>1936844</v>
      </c>
      <c r="D9" s="179">
        <v>0</v>
      </c>
      <c r="E9" s="179">
        <v>0</v>
      </c>
      <c r="F9" s="159">
        <f t="shared" si="0"/>
        <v>383096.7</v>
      </c>
      <c r="G9" s="178" t="s">
        <v>853</v>
      </c>
      <c r="H9" s="179">
        <f t="shared" ref="H9:H14" si="1">IF(LEN(I9)&gt;1,LEN(I9), 0)</f>
        <v>10</v>
      </c>
      <c r="I9" s="178" t="str">
        <f>IF(Tablica_A!I11&lt;&gt; "",Tablica_A!I11,"-")</f>
        <v>KOPRIVNICA</v>
      </c>
    </row>
    <row r="10" spans="1:9" hidden="1" x14ac:dyDescent="0.2">
      <c r="A10" s="179">
        <f>Fintab!F16</f>
        <v>8</v>
      </c>
      <c r="B10" s="179">
        <f>Fintab!G16</f>
        <v>569092</v>
      </c>
      <c r="C10" s="179">
        <f>Fintab!I16</f>
        <v>564485</v>
      </c>
      <c r="D10" s="179">
        <v>0</v>
      </c>
      <c r="E10" s="179">
        <v>0</v>
      </c>
      <c r="F10" s="159">
        <f t="shared" si="0"/>
        <v>135844.96</v>
      </c>
      <c r="G10" s="178" t="s">
        <v>77</v>
      </c>
      <c r="H10" s="179">
        <f t="shared" si="1"/>
        <v>18</v>
      </c>
      <c r="I10" s="178" t="str">
        <f>IF(Tablica_A!O11&lt;&gt; "",Tablica_A!O11,"-")</f>
        <v>ANTE STARČEVIĆA 32</v>
      </c>
    </row>
    <row r="11" spans="1:9" hidden="1" x14ac:dyDescent="0.2">
      <c r="A11" s="179">
        <f>Fintab!F17</f>
        <v>9</v>
      </c>
      <c r="B11" s="179">
        <f>Fintab!G17</f>
        <v>783417</v>
      </c>
      <c r="C11" s="179">
        <f>Fintab!I17</f>
        <v>878019</v>
      </c>
      <c r="D11" s="179">
        <v>0</v>
      </c>
      <c r="E11" s="179">
        <v>0</v>
      </c>
      <c r="F11" s="159">
        <f t="shared" si="0"/>
        <v>228550.94999999998</v>
      </c>
      <c r="G11" s="178" t="s">
        <v>78</v>
      </c>
      <c r="H11" s="179">
        <f t="shared" si="1"/>
        <v>9</v>
      </c>
      <c r="I11" s="178" t="str">
        <f>IF(Tablica_A!G13&lt;&gt; "",Tablica_A!G13,"-")</f>
        <v>048651553</v>
      </c>
    </row>
    <row r="12" spans="1:9" hidden="1" x14ac:dyDescent="0.2">
      <c r="A12" s="179">
        <f>Fintab!F18</f>
        <v>10</v>
      </c>
      <c r="B12" s="179">
        <f>Fintab!G18</f>
        <v>54254</v>
      </c>
      <c r="C12" s="179">
        <f>Fintab!I18</f>
        <v>321010</v>
      </c>
      <c r="D12" s="179">
        <v>0</v>
      </c>
      <c r="E12" s="179">
        <v>0</v>
      </c>
      <c r="F12" s="159">
        <f t="shared" si="0"/>
        <v>69627.400000000009</v>
      </c>
      <c r="G12" s="178" t="s">
        <v>79</v>
      </c>
      <c r="H12" s="179">
        <f t="shared" si="1"/>
        <v>9</v>
      </c>
      <c r="I12" s="178" t="str">
        <f>IF(Tablica_A!Q13&lt;&gt; "",Tablica_A!Q13,"-")</f>
        <v>048651805</v>
      </c>
    </row>
    <row r="13" spans="1:9" hidden="1" x14ac:dyDescent="0.2">
      <c r="A13" s="179">
        <f>Fintab!F19</f>
        <v>11</v>
      </c>
      <c r="B13" s="179">
        <f>Fintab!G19</f>
        <v>66125</v>
      </c>
      <c r="C13" s="179">
        <f>Fintab!I19</f>
        <v>47212</v>
      </c>
      <c r="D13" s="179">
        <v>0</v>
      </c>
      <c r="E13" s="179">
        <v>0</v>
      </c>
      <c r="F13" s="159">
        <f t="shared" si="0"/>
        <v>17660.39</v>
      </c>
      <c r="G13" s="178" t="s">
        <v>855</v>
      </c>
      <c r="H13" s="179">
        <f t="shared" si="1"/>
        <v>16</v>
      </c>
      <c r="I13" s="178" t="str">
        <f>IF(Tablica_A!G15&lt;&gt; "",Tablica_A!G15,"-")</f>
        <v>www.podravka.com</v>
      </c>
    </row>
    <row r="14" spans="1:9" hidden="1" x14ac:dyDescent="0.2">
      <c r="A14" s="179">
        <f>Fintab!F20</f>
        <v>12</v>
      </c>
      <c r="B14" s="179">
        <f>Fintab!G20</f>
        <v>126234</v>
      </c>
      <c r="C14" s="179">
        <f>Fintab!I20</f>
        <v>126118</v>
      </c>
      <c r="D14" s="179">
        <v>0</v>
      </c>
      <c r="E14" s="179">
        <v>0</v>
      </c>
      <c r="F14" s="159">
        <f t="shared" si="0"/>
        <v>45416.4</v>
      </c>
      <c r="G14" s="178" t="s">
        <v>856</v>
      </c>
      <c r="H14" s="179">
        <f t="shared" si="1"/>
        <v>24</v>
      </c>
      <c r="I14" s="178" t="str">
        <f>IF(Tablica_A!G17&lt;&gt; "",Tablica_A!G17,"-")</f>
        <v>marija.kuser@podravka.hr</v>
      </c>
    </row>
    <row r="15" spans="1:9" hidden="1" x14ac:dyDescent="0.2">
      <c r="A15" s="179">
        <f>Fintab!F21</f>
        <v>13</v>
      </c>
      <c r="B15" s="179">
        <f>Fintab!G21</f>
        <v>20299</v>
      </c>
      <c r="C15" s="179">
        <f>Fintab!I21</f>
        <v>6208</v>
      </c>
      <c r="D15" s="179">
        <v>0</v>
      </c>
      <c r="E15" s="179">
        <v>0</v>
      </c>
      <c r="F15" s="159">
        <f t="shared" si="0"/>
        <v>4252.95</v>
      </c>
      <c r="G15" s="178" t="s">
        <v>857</v>
      </c>
      <c r="H15" s="180">
        <f>IF(Tablica_A!G19&lt;&gt; "",Tablica_A!G19,0)</f>
        <v>20</v>
      </c>
      <c r="I15" s="178" t="s">
        <v>854</v>
      </c>
    </row>
    <row r="16" spans="1:9" hidden="1" x14ac:dyDescent="0.2">
      <c r="A16" s="179">
        <f>Fintab!F22</f>
        <v>14</v>
      </c>
      <c r="B16" s="179">
        <f>Fintab!G22</f>
        <v>0</v>
      </c>
      <c r="C16" s="179">
        <f>Fintab!I22</f>
        <v>0</v>
      </c>
      <c r="D16" s="179">
        <v>0</v>
      </c>
      <c r="E16" s="179">
        <v>0</v>
      </c>
      <c r="F16" s="159">
        <f t="shared" si="0"/>
        <v>0</v>
      </c>
      <c r="G16" s="178" t="s">
        <v>81</v>
      </c>
      <c r="H16" s="179">
        <f>Tablica_A!U15</f>
        <v>34243</v>
      </c>
      <c r="I16" s="178" t="s">
        <v>854</v>
      </c>
    </row>
    <row r="17" spans="1:9" hidden="1" x14ac:dyDescent="0.2">
      <c r="A17" s="179">
        <f>Fintab!F23</f>
        <v>15</v>
      </c>
      <c r="B17" s="179">
        <f>Fintab!G23</f>
        <v>3412827</v>
      </c>
      <c r="C17" s="179">
        <f>Fintab!I23</f>
        <v>3700505</v>
      </c>
      <c r="D17" s="179">
        <v>0</v>
      </c>
      <c r="E17" s="179">
        <v>0</v>
      </c>
      <c r="F17" s="159">
        <f t="shared" si="0"/>
        <v>1622075.55</v>
      </c>
      <c r="G17" s="178" t="s">
        <v>80</v>
      </c>
      <c r="H17" s="179">
        <f>Tablica_A!U17</f>
        <v>22</v>
      </c>
      <c r="I17" s="178" t="s">
        <v>854</v>
      </c>
    </row>
    <row r="18" spans="1:9" hidden="1" x14ac:dyDescent="0.2">
      <c r="A18" s="179">
        <f>Fintab!F25</f>
        <v>16</v>
      </c>
      <c r="B18" s="179">
        <f>Fintab!G25</f>
        <v>1921159</v>
      </c>
      <c r="C18" s="179">
        <f>Fintab!I25</f>
        <v>1746680</v>
      </c>
      <c r="D18" s="179">
        <v>0</v>
      </c>
      <c r="E18" s="179">
        <v>0</v>
      </c>
      <c r="F18" s="159">
        <f t="shared" si="0"/>
        <v>866323.04</v>
      </c>
      <c r="G18" s="178" t="s">
        <v>84</v>
      </c>
      <c r="H18" s="179">
        <f>Tablica_A!U19</f>
        <v>6989</v>
      </c>
      <c r="I18" s="178" t="s">
        <v>854</v>
      </c>
    </row>
    <row r="19" spans="1:9" hidden="1" x14ac:dyDescent="0.2">
      <c r="A19" s="179">
        <f>Fintab!F26</f>
        <v>17</v>
      </c>
      <c r="B19" s="179">
        <f>Fintab!G26</f>
        <v>1626001</v>
      </c>
      <c r="C19" s="179">
        <f>Fintab!I26</f>
        <v>1626001</v>
      </c>
      <c r="D19" s="179">
        <v>0</v>
      </c>
      <c r="E19" s="179">
        <v>0</v>
      </c>
      <c r="F19" s="159">
        <f t="shared" si="0"/>
        <v>829260.51</v>
      </c>
      <c r="G19" s="178" t="s">
        <v>82</v>
      </c>
      <c r="H19" s="179">
        <f>IF(LEN(I19)&gt;1,LEN(I19), 0)</f>
        <v>5</v>
      </c>
      <c r="I19" s="178" t="str">
        <f>IF(Tablica_A!E21&lt;&gt; "",Tablica_A!E21,"-")</f>
        <v>00015</v>
      </c>
    </row>
    <row r="20" spans="1:9" hidden="1" x14ac:dyDescent="0.2">
      <c r="A20" s="179">
        <f>Fintab!F27</f>
        <v>18</v>
      </c>
      <c r="B20" s="179">
        <f>Fintab!G27</f>
        <v>232532</v>
      </c>
      <c r="C20" s="179">
        <f>Fintab!I27</f>
        <v>60318</v>
      </c>
      <c r="D20" s="179">
        <v>0</v>
      </c>
      <c r="E20" s="179">
        <v>0</v>
      </c>
      <c r="F20" s="159">
        <f t="shared" si="0"/>
        <v>63570.239999999998</v>
      </c>
      <c r="G20" s="178" t="s">
        <v>83</v>
      </c>
      <c r="H20" s="179">
        <f>IF(LEN(I20)&gt;1,LEN(I20), 0)</f>
        <v>64</v>
      </c>
      <c r="I20" s="178" t="str">
        <f>IF(Tablica_A!M21&lt;&gt; "",Tablica_A!M21,"-")</f>
        <v>PROIZVODNJA HRANE I PIĆA I FARMACEUTSKIH I KOZMETIČKIH PROIZVODA</v>
      </c>
    </row>
    <row r="21" spans="1:9" hidden="1" x14ac:dyDescent="0.2">
      <c r="A21" s="179">
        <f>Fintab!F28</f>
        <v>19</v>
      </c>
      <c r="B21" s="179">
        <f>Fintab!G28</f>
        <v>62626</v>
      </c>
      <c r="C21" s="179">
        <f>Fintab!I28</f>
        <v>60361</v>
      </c>
      <c r="D21" s="179">
        <v>0</v>
      </c>
      <c r="E21" s="179">
        <v>0</v>
      </c>
      <c r="F21" s="159">
        <f t="shared" si="0"/>
        <v>34836.120000000003</v>
      </c>
      <c r="G21" s="178" t="s">
        <v>858</v>
      </c>
      <c r="H21" s="179">
        <f>IF(LEN(I21)&gt;1,LEN(I21), 0)</f>
        <v>18</v>
      </c>
      <c r="I21" s="178" t="str">
        <f>IF(Tablica_A!C23&lt;&gt; "",Tablica_A!C23,"-")</f>
        <v>2340009-1100098526</v>
      </c>
    </row>
    <row r="22" spans="1:9" hidden="1" x14ac:dyDescent="0.2">
      <c r="A22" s="179">
        <f>Fintab!F29</f>
        <v>20</v>
      </c>
      <c r="B22" s="179">
        <f>Fintab!G29</f>
        <v>0</v>
      </c>
      <c r="C22" s="179">
        <f>Fintab!I29</f>
        <v>0</v>
      </c>
      <c r="D22" s="179">
        <v>0</v>
      </c>
      <c r="E22" s="179">
        <v>0</v>
      </c>
      <c r="F22" s="159">
        <f t="shared" si="0"/>
        <v>0</v>
      </c>
      <c r="G22" s="178" t="s">
        <v>859</v>
      </c>
      <c r="H22" s="179">
        <f>IF(LEN(I22)&gt;1,LEN(I22), 0)</f>
        <v>22</v>
      </c>
      <c r="I22" s="178" t="str">
        <f>IF(Tablica_A!M23&lt;&gt; "",Tablica_A!M23,"-")</f>
        <v>PRIVREDNA BANKA ZAGREB</v>
      </c>
    </row>
    <row r="23" spans="1:9" hidden="1" x14ac:dyDescent="0.2">
      <c r="A23" s="179">
        <f>Fintab!F30</f>
        <v>21</v>
      </c>
      <c r="B23" s="179">
        <f>Fintab!G30</f>
        <v>14134</v>
      </c>
      <c r="C23" s="179">
        <f>Fintab!I30</f>
        <v>22007</v>
      </c>
      <c r="D23" s="179">
        <v>0</v>
      </c>
      <c r="E23" s="179">
        <v>0</v>
      </c>
      <c r="F23" s="159">
        <f t="shared" si="0"/>
        <v>12211.08</v>
      </c>
      <c r="G23" s="178" t="s">
        <v>860</v>
      </c>
      <c r="H23" s="179">
        <f>IF(LEN(I23)&gt;1,LEN(I23), 0)</f>
        <v>13</v>
      </c>
      <c r="I23" s="178" t="str">
        <f>IF(Tablica_A!C29&lt;&gt; "",Tablica_A!C29,"-")</f>
        <v>DARKO MARINAC</v>
      </c>
    </row>
    <row r="24" spans="1:9" hidden="1" x14ac:dyDescent="0.2">
      <c r="A24" s="179">
        <f>Fintab!F31</f>
        <v>22</v>
      </c>
      <c r="B24" s="179">
        <f>Fintab!G31</f>
        <v>515358</v>
      </c>
      <c r="C24" s="179">
        <f>Fintab!I31</f>
        <v>525335</v>
      </c>
      <c r="D24" s="179">
        <v>0</v>
      </c>
      <c r="E24" s="179">
        <v>0</v>
      </c>
      <c r="F24" s="159">
        <f t="shared" si="0"/>
        <v>344526.16</v>
      </c>
      <c r="G24" s="178" t="s">
        <v>861</v>
      </c>
      <c r="H24" s="179">
        <f>Tablica_A!I29</f>
        <v>18618</v>
      </c>
      <c r="I24" s="178" t="s">
        <v>854</v>
      </c>
    </row>
    <row r="25" spans="1:9" hidden="1" x14ac:dyDescent="0.2">
      <c r="A25" s="179">
        <f>Fintab!F32</f>
        <v>23</v>
      </c>
      <c r="B25" s="179">
        <f>Fintab!G32</f>
        <v>871492</v>
      </c>
      <c r="C25" s="179">
        <f>Fintab!I32</f>
        <v>1359209</v>
      </c>
      <c r="D25" s="179">
        <v>0</v>
      </c>
      <c r="E25" s="179">
        <v>0</v>
      </c>
      <c r="F25" s="159">
        <f t="shared" si="0"/>
        <v>825679.3</v>
      </c>
      <c r="G25" s="178" t="s">
        <v>862</v>
      </c>
      <c r="H25" s="179">
        <f>IF(LEN(I25)&gt;1,LEN(I25), 0)</f>
        <v>6</v>
      </c>
      <c r="I25" s="178" t="str">
        <f>IF(Tablica_A!K29&lt;&gt; "",Tablica_A!K29,"-")</f>
        <v>ZAGREB</v>
      </c>
    </row>
    <row r="26" spans="1:9" hidden="1" x14ac:dyDescent="0.2">
      <c r="A26" s="179">
        <f>Fintab!F33</f>
        <v>24</v>
      </c>
      <c r="B26" s="179">
        <f>Fintab!G33</f>
        <v>455903</v>
      </c>
      <c r="C26" s="179">
        <f>Fintab!I33</f>
        <v>533374</v>
      </c>
      <c r="D26" s="179">
        <v>0</v>
      </c>
      <c r="E26" s="179">
        <v>0</v>
      </c>
      <c r="F26" s="159">
        <f t="shared" si="0"/>
        <v>365436.24</v>
      </c>
      <c r="G26" s="178" t="s">
        <v>863</v>
      </c>
      <c r="H26" s="179">
        <f>IF(LEN(I26)&gt;1,LEN(I26), 0)</f>
        <v>12</v>
      </c>
      <c r="I26" s="178" t="str">
        <f>IF(Tablica_A!O29&lt;&gt; "",Tablica_A!O29,"-")</f>
        <v>VIDOVČICA 10</v>
      </c>
    </row>
    <row r="27" spans="1:9" hidden="1" x14ac:dyDescent="0.2">
      <c r="A27" s="179">
        <f>Fintab!F34</f>
        <v>25</v>
      </c>
      <c r="B27" s="179">
        <f>Fintab!G34</f>
        <v>317641</v>
      </c>
      <c r="C27" s="179">
        <f>Fintab!I34</f>
        <v>456860</v>
      </c>
      <c r="D27" s="179">
        <v>0</v>
      </c>
      <c r="E27" s="179">
        <v>0</v>
      </c>
      <c r="F27" s="159">
        <f>A27/100*(B27+C27*2+D27*3+E27*4)</f>
        <v>307840.25</v>
      </c>
      <c r="G27" s="178" t="s">
        <v>867</v>
      </c>
      <c r="H27" s="179">
        <f>IF(LEN(I27)&gt;1,LEN(I27), 0)</f>
        <v>14</v>
      </c>
      <c r="I27" s="178" t="str">
        <f>IF(Tablica_A!C31&lt;&gt; "",Tablica_A!C31,"-")</f>
        <v>DRAGAN HABDIJA</v>
      </c>
    </row>
    <row r="28" spans="1:9" hidden="1" x14ac:dyDescent="0.2">
      <c r="A28" s="179">
        <f>Fintab!F35</f>
        <v>26</v>
      </c>
      <c r="B28" s="179">
        <f>Fintab!G35</f>
        <v>97948</v>
      </c>
      <c r="C28" s="179">
        <f>Fintab!I35</f>
        <v>368975</v>
      </c>
      <c r="D28" s="179">
        <v>0</v>
      </c>
      <c r="E28" s="179">
        <v>0</v>
      </c>
      <c r="F28" s="159">
        <f>A28/100*(B28+C28*2+D28*3+E28*4)</f>
        <v>217333.48</v>
      </c>
      <c r="G28" s="178" t="s">
        <v>864</v>
      </c>
      <c r="H28" s="179">
        <f>Tablica_A!I31</f>
        <v>20281</v>
      </c>
      <c r="I28" s="178" t="s">
        <v>854</v>
      </c>
    </row>
    <row r="29" spans="1:9" hidden="1" x14ac:dyDescent="0.2">
      <c r="A29" s="179">
        <f>Fintab!F36</f>
        <v>27</v>
      </c>
      <c r="B29" s="179">
        <f>Fintab!G36</f>
        <v>90684</v>
      </c>
      <c r="C29" s="179">
        <f>Fintab!I36</f>
        <v>47274</v>
      </c>
      <c r="D29" s="179">
        <v>0</v>
      </c>
      <c r="E29" s="179">
        <v>0</v>
      </c>
      <c r="F29" s="159">
        <f>A29/100*(B29+C29*2+D29*3+E29*4)</f>
        <v>50012.640000000007</v>
      </c>
      <c r="G29" s="178" t="s">
        <v>865</v>
      </c>
      <c r="H29" s="179">
        <f>IF(LEN(I29)&gt;1,LEN(I29), 0)</f>
        <v>10</v>
      </c>
      <c r="I29" s="178" t="str">
        <f>IF(Tablica_A!K31&lt;&gt; "",Tablica_A!K31,"-")</f>
        <v>KOPRIVNICA</v>
      </c>
    </row>
    <row r="30" spans="1:9" hidden="1" x14ac:dyDescent="0.2">
      <c r="A30" s="179">
        <f>Fintab!F37</f>
        <v>28</v>
      </c>
      <c r="B30" s="179">
        <f>Fintab!G37</f>
        <v>3412827</v>
      </c>
      <c r="C30" s="179">
        <f>Fintab!I37</f>
        <v>3700505</v>
      </c>
      <c r="D30" s="179">
        <v>0</v>
      </c>
      <c r="E30" s="179">
        <v>0</v>
      </c>
      <c r="F30" s="159">
        <f>A30/100*(B30+C30*2+D30*3+E30*4)</f>
        <v>3027874.3600000003</v>
      </c>
      <c r="G30" s="178" t="s">
        <v>866</v>
      </c>
      <c r="H30" s="179">
        <f>IF(LEN(I30)&gt;1,LEN(I30), 0)</f>
        <v>23</v>
      </c>
      <c r="I30" s="178" t="str">
        <f>IF(Tablica_A!O31&lt;&gt; "",Tablica_A!O31,"-")</f>
        <v>TRG KRALJA ZVONIMIRA 13</v>
      </c>
    </row>
    <row r="31" spans="1:9" hidden="1" x14ac:dyDescent="0.2">
      <c r="A31" s="179">
        <f>Fintab!F38</f>
        <v>29</v>
      </c>
      <c r="B31" s="179">
        <f>Fintab!G38</f>
        <v>0</v>
      </c>
      <c r="C31" s="179">
        <f>Fintab!I38</f>
        <v>0</v>
      </c>
      <c r="D31" s="179">
        <v>0</v>
      </c>
      <c r="E31" s="179">
        <v>0</v>
      </c>
      <c r="F31" s="159">
        <f>A31/100*(B31+C31*2+D31*3+E31*4)</f>
        <v>0</v>
      </c>
      <c r="G31" s="178" t="s">
        <v>871</v>
      </c>
      <c r="H31" s="179">
        <f>IF(LEN(I31)&gt;1,LEN(I31), 0)</f>
        <v>17</v>
      </c>
      <c r="I31" s="178" t="str">
        <f>IF(Tablica_A!C33&lt;&gt; "",Tablica_A!C33,"-")</f>
        <v>MIROSLAV VITKOVIĆ</v>
      </c>
    </row>
    <row r="32" spans="1:9" hidden="1" x14ac:dyDescent="0.2">
      <c r="A32" s="179">
        <f>Fintab!F51</f>
        <v>30</v>
      </c>
      <c r="B32" s="179">
        <f>Fintab!G51</f>
        <v>3450431</v>
      </c>
      <c r="C32" s="179">
        <f>Fintab!H51</f>
        <v>938689</v>
      </c>
      <c r="D32" s="179">
        <f>Fintab!I51</f>
        <v>3509455</v>
      </c>
      <c r="E32" s="179">
        <f>Fintab!J51</f>
        <v>911976</v>
      </c>
      <c r="F32" s="159">
        <f t="shared" ref="F32:F51" si="2">A32/100*(B32+C32*2+D32*3+E32*4)</f>
        <v>5851223.3999999994</v>
      </c>
      <c r="G32" s="178" t="s">
        <v>868</v>
      </c>
      <c r="H32" s="179">
        <f>Tablica_A!I33</f>
        <v>24536</v>
      </c>
      <c r="I32" s="178" t="s">
        <v>854</v>
      </c>
    </row>
    <row r="33" spans="1:9" hidden="1" x14ac:dyDescent="0.2">
      <c r="A33" s="179">
        <f>Fintab!F52</f>
        <v>31</v>
      </c>
      <c r="B33" s="179">
        <f>Fintab!G52</f>
        <v>1829132</v>
      </c>
      <c r="C33" s="179">
        <f>Fintab!H52</f>
        <v>486119</v>
      </c>
      <c r="D33" s="179">
        <f>Fintab!I52</f>
        <v>1880756</v>
      </c>
      <c r="E33" s="179">
        <f>Fintab!J52</f>
        <v>493172</v>
      </c>
      <c r="F33" s="159">
        <f t="shared" si="2"/>
        <v>3229061.06</v>
      </c>
      <c r="G33" s="178" t="s">
        <v>869</v>
      </c>
      <c r="H33" s="179">
        <f>IF(LEN(I33)&gt;1,LEN(I33), 0)</f>
        <v>10</v>
      </c>
      <c r="I33" s="178" t="str">
        <f>IF(Tablica_A!K33&lt;&gt; "",Tablica_A!K33,"-")</f>
        <v>KOPRIVNICA</v>
      </c>
    </row>
    <row r="34" spans="1:9" hidden="1" x14ac:dyDescent="0.2">
      <c r="A34" s="179">
        <f>Fintab!F53</f>
        <v>32</v>
      </c>
      <c r="B34" s="179">
        <f>Fintab!G53</f>
        <v>1612246</v>
      </c>
      <c r="C34" s="179">
        <f>Fintab!H53</f>
        <v>452151</v>
      </c>
      <c r="D34" s="179">
        <f>Fintab!I53</f>
        <v>1586748</v>
      </c>
      <c r="E34" s="179">
        <f>Fintab!J53</f>
        <v>405778</v>
      </c>
      <c r="F34" s="159">
        <f t="shared" si="2"/>
        <v>2847969.2800000003</v>
      </c>
      <c r="G34" s="178" t="s">
        <v>870</v>
      </c>
      <c r="H34" s="179">
        <f>IF(LEN(I34)&gt;1,LEN(I34), 0)</f>
        <v>20</v>
      </c>
      <c r="I34" s="178" t="str">
        <f>IF(Tablica_A!O33&lt;&gt; "",Tablica_A!O33,"-")</f>
        <v>TOME PROSENJAKA 10/A</v>
      </c>
    </row>
    <row r="35" spans="1:9" hidden="1" x14ac:dyDescent="0.2">
      <c r="A35" s="179">
        <f>Fintab!F54</f>
        <v>33</v>
      </c>
      <c r="B35" s="179">
        <f>Fintab!G54</f>
        <v>9053</v>
      </c>
      <c r="C35" s="179">
        <f>Fintab!H54</f>
        <v>419</v>
      </c>
      <c r="D35" s="179">
        <f>Fintab!I54</f>
        <v>41951</v>
      </c>
      <c r="E35" s="179">
        <f>Fintab!J54</f>
        <v>13026</v>
      </c>
      <c r="F35" s="159">
        <f t="shared" si="2"/>
        <v>61989.840000000004</v>
      </c>
      <c r="G35" s="178" t="s">
        <v>875</v>
      </c>
      <c r="H35" s="179">
        <f>IF(LEN(I35)&gt;1,LEN(I35), 0)</f>
        <v>10</v>
      </c>
      <c r="I35" s="178" t="str">
        <f>IF(Tablica_A!C35&lt;&gt; "",Tablica_A!C35,"-")</f>
        <v>SAŠA ROMAC</v>
      </c>
    </row>
    <row r="36" spans="1:9" hidden="1" x14ac:dyDescent="0.2">
      <c r="A36" s="179">
        <f>Fintab!F55</f>
        <v>34</v>
      </c>
      <c r="B36" s="179">
        <f>Fintab!G55</f>
        <v>41716</v>
      </c>
      <c r="C36" s="179">
        <f>Fintab!H55</f>
        <v>6638</v>
      </c>
      <c r="D36" s="179">
        <f>Fintab!I55</f>
        <v>14402</v>
      </c>
      <c r="E36" s="179">
        <f>Fintab!J55</f>
        <v>3227</v>
      </c>
      <c r="F36" s="159">
        <f t="shared" si="2"/>
        <v>37776.04</v>
      </c>
      <c r="G36" s="178" t="s">
        <v>872</v>
      </c>
      <c r="H36" s="179">
        <f>Tablica_A!I35</f>
        <v>24862</v>
      </c>
      <c r="I36" s="178" t="s">
        <v>854</v>
      </c>
    </row>
    <row r="37" spans="1:9" hidden="1" x14ac:dyDescent="0.2">
      <c r="A37" s="179">
        <f>Fintab!F56</f>
        <v>35</v>
      </c>
      <c r="B37" s="179">
        <f>Fintab!G56</f>
        <v>41716</v>
      </c>
      <c r="C37" s="179">
        <f>Fintab!H56</f>
        <v>6638</v>
      </c>
      <c r="D37" s="179">
        <f>Fintab!I56</f>
        <v>14402</v>
      </c>
      <c r="E37" s="179">
        <f>Fintab!J56</f>
        <v>3227</v>
      </c>
      <c r="F37" s="159">
        <f t="shared" si="2"/>
        <v>38887.1</v>
      </c>
      <c r="G37" s="178" t="s">
        <v>873</v>
      </c>
      <c r="H37" s="179">
        <f>IF(LEN(I37)&gt;1,LEN(I37), 0)</f>
        <v>6</v>
      </c>
      <c r="I37" s="178" t="str">
        <f>IF(Tablica_A!K35&lt;&gt; "",Tablica_A!K35,"-")</f>
        <v>ZAGREB</v>
      </c>
    </row>
    <row r="38" spans="1:9" hidden="1" x14ac:dyDescent="0.2">
      <c r="A38" s="179">
        <f>Fintab!F57</f>
        <v>36</v>
      </c>
      <c r="B38" s="179">
        <f>Fintab!G57</f>
        <v>0</v>
      </c>
      <c r="C38" s="179">
        <f>Fintab!H57</f>
        <v>0</v>
      </c>
      <c r="D38" s="179">
        <f>Fintab!I57</f>
        <v>0</v>
      </c>
      <c r="E38" s="179">
        <f>Fintab!J57</f>
        <v>0</v>
      </c>
      <c r="F38" s="159">
        <f t="shared" si="2"/>
        <v>0</v>
      </c>
      <c r="G38" s="178" t="s">
        <v>874</v>
      </c>
      <c r="H38" s="179">
        <f>IF(LEN(I38)&gt;1,LEN(I38), 0)</f>
        <v>12</v>
      </c>
      <c r="I38" s="178" t="str">
        <f>IF(Tablica_A!O35&lt;&gt; "",Tablica_A!O35,"-")</f>
        <v>BOGOVIĆEVA 2</v>
      </c>
    </row>
    <row r="39" spans="1:9" hidden="1" x14ac:dyDescent="0.2">
      <c r="A39" s="179">
        <f>Fintab!F58</f>
        <v>37</v>
      </c>
      <c r="B39" s="179">
        <f>Fintab!G58</f>
        <v>0</v>
      </c>
      <c r="C39" s="179">
        <f>Fintab!H58</f>
        <v>0</v>
      </c>
      <c r="D39" s="179">
        <f>Fintab!I58</f>
        <v>0</v>
      </c>
      <c r="E39" s="179">
        <f>Fintab!J58</f>
        <v>0</v>
      </c>
      <c r="F39" s="159">
        <f t="shared" si="2"/>
        <v>0</v>
      </c>
      <c r="G39" s="178" t="s">
        <v>879</v>
      </c>
      <c r="H39" s="179">
        <f>IF(LEN(I39)&gt;1,LEN(I39), 0)</f>
        <v>14</v>
      </c>
      <c r="I39" s="178" t="str">
        <f>IF(Tablica_A!C37&lt;&gt; "",Tablica_A!C37,"-")</f>
        <v>ZDRAVKO ŠESTAK</v>
      </c>
    </row>
    <row r="40" spans="1:9" hidden="1" x14ac:dyDescent="0.2">
      <c r="A40" s="179">
        <f>Fintab!F59</f>
        <v>38</v>
      </c>
      <c r="B40" s="179">
        <f>Fintab!G59</f>
        <v>3492147</v>
      </c>
      <c r="C40" s="179">
        <f>Fintab!H59</f>
        <v>945327</v>
      </c>
      <c r="D40" s="179">
        <f>Fintab!I59</f>
        <v>3523857</v>
      </c>
      <c r="E40" s="179">
        <f>Fintab!J59</f>
        <v>915203</v>
      </c>
      <c r="F40" s="159">
        <f t="shared" si="2"/>
        <v>7453769.9199999999</v>
      </c>
      <c r="G40" s="178" t="s">
        <v>876</v>
      </c>
      <c r="H40" s="179">
        <f>Tablica_A!I37</f>
        <v>24856</v>
      </c>
      <c r="I40" s="178" t="s">
        <v>854</v>
      </c>
    </row>
    <row r="41" spans="1:9" hidden="1" x14ac:dyDescent="0.2">
      <c r="A41" s="179">
        <f>Fintab!F61</f>
        <v>39</v>
      </c>
      <c r="B41" s="179">
        <f>Fintab!G61</f>
        <v>14605</v>
      </c>
      <c r="C41" s="179">
        <f>Fintab!H61</f>
        <v>23523</v>
      </c>
      <c r="D41" s="179">
        <f>Fintab!I61</f>
        <v>-3091</v>
      </c>
      <c r="E41" s="179">
        <f>Fintab!J61</f>
        <v>3363</v>
      </c>
      <c r="F41" s="159">
        <f t="shared" si="2"/>
        <v>25673.7</v>
      </c>
      <c r="G41" s="178" t="s">
        <v>877</v>
      </c>
      <c r="H41" s="179">
        <f>IF(LEN(I41)&gt;1,LEN(I41), 0)</f>
        <v>10</v>
      </c>
      <c r="I41" s="178" t="str">
        <f>IF(Tablica_A!K37&lt;&gt; "",Tablica_A!K37,"-")</f>
        <v>KOPRIVNICA</v>
      </c>
    </row>
    <row r="42" spans="1:9" hidden="1" x14ac:dyDescent="0.2">
      <c r="A42" s="179">
        <f>Fintab!F62</f>
        <v>40</v>
      </c>
      <c r="B42" s="179">
        <f>Fintab!G62</f>
        <v>3350336</v>
      </c>
      <c r="C42" s="179">
        <f>Fintab!H62</f>
        <v>942127</v>
      </c>
      <c r="D42" s="179">
        <f>Fintab!I62</f>
        <v>3386339</v>
      </c>
      <c r="E42" s="179">
        <f>Fintab!J62</f>
        <v>934580</v>
      </c>
      <c r="F42" s="159">
        <f t="shared" si="2"/>
        <v>7652770.8000000007</v>
      </c>
      <c r="G42" s="178" t="s">
        <v>878</v>
      </c>
      <c r="H42" s="179">
        <f>IF(LEN(I42)&gt;1,LEN(I42), 0)</f>
        <v>14</v>
      </c>
      <c r="I42" s="178" t="str">
        <f>IF(Tablica_A!O37&lt;&gt; "",Tablica_A!O37,"-")</f>
        <v>A.G. MATOŠA 25</v>
      </c>
    </row>
    <row r="43" spans="1:9" hidden="1" x14ac:dyDescent="0.2">
      <c r="A43" s="179">
        <f>Fintab!F63</f>
        <v>41</v>
      </c>
      <c r="B43" s="179">
        <f>Fintab!G63</f>
        <v>2063342</v>
      </c>
      <c r="C43" s="179">
        <f>Fintab!H63</f>
        <v>580139</v>
      </c>
      <c r="D43" s="179">
        <f>Fintab!I63</f>
        <v>2168070</v>
      </c>
      <c r="E43" s="179">
        <f>Fintab!J63</f>
        <v>583262</v>
      </c>
      <c r="F43" s="159">
        <f t="shared" si="2"/>
        <v>4944959.9799999995</v>
      </c>
      <c r="G43" s="178" t="s">
        <v>883</v>
      </c>
      <c r="H43" s="179">
        <f>IF(LEN(I43)&gt;1,LEN(I43), 0)</f>
        <v>14</v>
      </c>
      <c r="I43" s="178" t="str">
        <f>IF(Tablica_A!C39&lt;&gt; "",Tablica_A!C39,"-")</f>
        <v>GORAN MARKULIN</v>
      </c>
    </row>
    <row r="44" spans="1:9" hidden="1" x14ac:dyDescent="0.2">
      <c r="A44" s="179">
        <f>Fintab!F64</f>
        <v>42</v>
      </c>
      <c r="B44" s="179">
        <f>Fintab!G64</f>
        <v>792580</v>
      </c>
      <c r="C44" s="179">
        <f>Fintab!H64</f>
        <v>221114</v>
      </c>
      <c r="D44" s="179">
        <f>Fintab!I64</f>
        <v>848122</v>
      </c>
      <c r="E44" s="179">
        <f>Fintab!J64</f>
        <v>241191</v>
      </c>
      <c r="F44" s="159">
        <f t="shared" si="2"/>
        <v>1992453.96</v>
      </c>
      <c r="G44" s="178" t="s">
        <v>880</v>
      </c>
      <c r="H44" s="179">
        <f>Tablica_A!I39</f>
        <v>26789</v>
      </c>
      <c r="I44" s="178" t="s">
        <v>854</v>
      </c>
    </row>
    <row r="45" spans="1:9" hidden="1" x14ac:dyDescent="0.2">
      <c r="A45" s="179">
        <f>Fintab!F65</f>
        <v>43</v>
      </c>
      <c r="B45" s="179">
        <f>Fintab!G65</f>
        <v>223007</v>
      </c>
      <c r="C45" s="179">
        <f>Fintab!H65</f>
        <v>46219</v>
      </c>
      <c r="D45" s="179">
        <f>Fintab!I65</f>
        <v>201252</v>
      </c>
      <c r="E45" s="179">
        <f>Fintab!J65</f>
        <v>46329</v>
      </c>
      <c r="F45" s="159">
        <f t="shared" si="2"/>
        <v>474942.31</v>
      </c>
      <c r="G45" s="178" t="s">
        <v>881</v>
      </c>
      <c r="H45" s="179">
        <f>IF(LEN(I45)&gt;1,LEN(I45), 0)</f>
        <v>10</v>
      </c>
      <c r="I45" s="178" t="str">
        <f>IF(Tablica_A!K39&lt;&gt; "",Tablica_A!K39,"-")</f>
        <v>KOPRIVNICA</v>
      </c>
    </row>
    <row r="46" spans="1:9" hidden="1" x14ac:dyDescent="0.2">
      <c r="A46" s="179">
        <f>Fintab!F66</f>
        <v>44</v>
      </c>
      <c r="B46" s="179">
        <f>Fintab!G66</f>
        <v>94879</v>
      </c>
      <c r="C46" s="179">
        <f>Fintab!H66</f>
        <v>61185</v>
      </c>
      <c r="D46" s="179">
        <f>Fintab!I66</f>
        <v>18292</v>
      </c>
      <c r="E46" s="179">
        <f>Fintab!J66</f>
        <v>5769</v>
      </c>
      <c r="F46" s="159">
        <f t="shared" si="2"/>
        <v>129888.44</v>
      </c>
      <c r="G46" s="178" t="s">
        <v>882</v>
      </c>
      <c r="H46" s="179">
        <f>IF(LEN(I46)&gt;1,LEN(I46), 0)</f>
        <v>19</v>
      </c>
      <c r="I46" s="178" t="str">
        <f>IF(Tablica_A!O39&lt;&gt; "",Tablica_A!O39,"-")</f>
        <v>MIROSLAVA KRLEŽE 22</v>
      </c>
    </row>
    <row r="47" spans="1:9" hidden="1" x14ac:dyDescent="0.2">
      <c r="A47" s="179">
        <f>Fintab!F67</f>
        <v>45</v>
      </c>
      <c r="B47" s="179">
        <f>Fintab!G67</f>
        <v>176528</v>
      </c>
      <c r="C47" s="179">
        <f>Fintab!H67</f>
        <v>33470</v>
      </c>
      <c r="D47" s="179">
        <f>Fintab!I67</f>
        <v>150603</v>
      </c>
      <c r="E47" s="179">
        <f>Fintab!J67</f>
        <v>58029</v>
      </c>
      <c r="F47" s="159">
        <f t="shared" si="2"/>
        <v>417326.85000000003</v>
      </c>
      <c r="G47" s="178" t="s">
        <v>887</v>
      </c>
      <c r="H47" s="179">
        <f>IF(LEN(I47)&gt;1,LEN(I47), 0)</f>
        <v>0</v>
      </c>
      <c r="I47" s="178" t="str">
        <f>IF(Tablica_A!C41&lt;&gt; "",Tablica_A!C41,"-")</f>
        <v>-</v>
      </c>
    </row>
    <row r="48" spans="1:9" hidden="1" x14ac:dyDescent="0.2">
      <c r="A48" s="179">
        <f>Fintab!F68</f>
        <v>46</v>
      </c>
      <c r="B48" s="179">
        <f>Fintab!G68</f>
        <v>57365</v>
      </c>
      <c r="C48" s="179">
        <f>Fintab!H68</f>
        <v>11103</v>
      </c>
      <c r="D48" s="179">
        <f>Fintab!I68</f>
        <v>64460</v>
      </c>
      <c r="E48" s="179">
        <f>Fintab!J68</f>
        <v>22708</v>
      </c>
      <c r="F48" s="159">
        <f t="shared" si="2"/>
        <v>167340.18</v>
      </c>
      <c r="G48" s="178" t="s">
        <v>886</v>
      </c>
      <c r="H48" s="179">
        <f>Tablica_A!I41</f>
        <v>0</v>
      </c>
      <c r="I48" s="178" t="s">
        <v>854</v>
      </c>
    </row>
    <row r="49" spans="1:9" hidden="1" x14ac:dyDescent="0.2">
      <c r="A49" s="179">
        <f>Fintab!F69</f>
        <v>47</v>
      </c>
      <c r="B49" s="179">
        <f>Fintab!G69</f>
        <v>17826</v>
      </c>
      <c r="C49" s="179">
        <f>Fintab!H69</f>
        <v>2167</v>
      </c>
      <c r="D49" s="179">
        <f>Fintab!I69</f>
        <v>7892</v>
      </c>
      <c r="E49" s="179">
        <f>Fintab!J69</f>
        <v>1068</v>
      </c>
      <c r="F49" s="159">
        <f t="shared" si="2"/>
        <v>23550.76</v>
      </c>
      <c r="G49" s="178" t="s">
        <v>884</v>
      </c>
      <c r="H49" s="179">
        <f>IF(LEN(I49)&gt;1,LEN(I49), 0)</f>
        <v>0</v>
      </c>
      <c r="I49" s="178" t="str">
        <f>IF(Tablica_A!K41&lt;&gt; "",Tablica_A!K41,"-")</f>
        <v>-</v>
      </c>
    </row>
    <row r="50" spans="1:9" hidden="1" x14ac:dyDescent="0.2">
      <c r="A50" s="179">
        <f>Fintab!F70</f>
        <v>48</v>
      </c>
      <c r="B50" s="179">
        <f>Fintab!G70</f>
        <v>39539</v>
      </c>
      <c r="C50" s="179">
        <f>Fintab!H70</f>
        <v>8936</v>
      </c>
      <c r="D50" s="179">
        <f>Fintab!I70</f>
        <v>56568</v>
      </c>
      <c r="E50" s="179">
        <f>Fintab!J70</f>
        <v>21640</v>
      </c>
      <c r="F50" s="159">
        <f t="shared" si="2"/>
        <v>150564</v>
      </c>
      <c r="G50" s="178" t="s">
        <v>885</v>
      </c>
      <c r="H50" s="179">
        <f>IF(LEN(I50)&gt;1,LEN(I50), 0)</f>
        <v>0</v>
      </c>
      <c r="I50" s="178" t="str">
        <f>IF(Tablica_A!O41&lt;&gt; "",Tablica_A!O41,"-")</f>
        <v>-</v>
      </c>
    </row>
    <row r="51" spans="1:9" hidden="1" x14ac:dyDescent="0.2">
      <c r="A51" s="179">
        <f>Fintab!F71</f>
        <v>49</v>
      </c>
      <c r="B51" s="179">
        <f>Fintab!G71</f>
        <v>0</v>
      </c>
      <c r="C51" s="179">
        <f>Fintab!H71</f>
        <v>0</v>
      </c>
      <c r="D51" s="179">
        <f>Fintab!I71</f>
        <v>0</v>
      </c>
      <c r="E51" s="179">
        <f>Fintab!J71</f>
        <v>0</v>
      </c>
      <c r="F51" s="159">
        <f t="shared" si="2"/>
        <v>0</v>
      </c>
      <c r="G51" s="178" t="s">
        <v>891</v>
      </c>
      <c r="H51" s="179">
        <f>IF(LEN(I51)&gt;1,LEN(I51), 0)</f>
        <v>0</v>
      </c>
      <c r="I51" s="178" t="str">
        <f>IF(Tablica_A!C43&lt;&gt; "",Tablica_A!C43,"-")</f>
        <v>-</v>
      </c>
    </row>
    <row r="52" spans="1:9" hidden="1" x14ac:dyDescent="0.2">
      <c r="A52" s="179">
        <f>Fintab!F72</f>
        <v>50</v>
      </c>
      <c r="B52" s="179">
        <f>Fintab!G72</f>
        <v>3422306</v>
      </c>
      <c r="C52" s="179">
        <f>Fintab!H72</f>
        <v>976753</v>
      </c>
      <c r="D52" s="179">
        <f>Fintab!I72</f>
        <v>3447708</v>
      </c>
      <c r="E52" s="179">
        <f>Fintab!J72</f>
        <v>960651</v>
      </c>
      <c r="F52" s="159">
        <f t="shared" ref="F52:F57" si="3">A52/100*(B52+C52*2+D52*3+E52*4)</f>
        <v>9780770</v>
      </c>
      <c r="G52" s="178" t="s">
        <v>888</v>
      </c>
      <c r="H52" s="179">
        <f>Tablica_A!I43</f>
        <v>0</v>
      </c>
      <c r="I52" s="178" t="s">
        <v>854</v>
      </c>
    </row>
    <row r="53" spans="1:9" hidden="1" x14ac:dyDescent="0.2">
      <c r="A53" s="179">
        <f>Fintab!F74</f>
        <v>51</v>
      </c>
      <c r="B53" s="179">
        <f>Fintab!G74</f>
        <v>69841</v>
      </c>
      <c r="C53" s="179">
        <f>Fintab!H74</f>
        <v>-31426</v>
      </c>
      <c r="D53" s="179">
        <f>Fintab!I74</f>
        <v>76149</v>
      </c>
      <c r="E53" s="179">
        <f>Fintab!J74</f>
        <v>-45448</v>
      </c>
      <c r="F53" s="159">
        <f t="shared" si="3"/>
        <v>27358.44</v>
      </c>
      <c r="G53" s="178" t="s">
        <v>889</v>
      </c>
      <c r="H53" s="179">
        <f>IF(LEN(I53)&gt;1,LEN(I53), 0)</f>
        <v>0</v>
      </c>
      <c r="I53" s="178" t="str">
        <f>IF(Tablica_A!K43&lt;&gt; "",Tablica_A!K43,"-")</f>
        <v>-</v>
      </c>
    </row>
    <row r="54" spans="1:9" hidden="1" x14ac:dyDescent="0.2">
      <c r="A54" s="179">
        <f>Fintab!F75</f>
        <v>52</v>
      </c>
      <c r="B54" s="179">
        <f>Fintab!G75</f>
        <v>7215</v>
      </c>
      <c r="C54" s="179">
        <f>Fintab!H75</f>
        <v>-9092</v>
      </c>
      <c r="D54" s="179">
        <f>Fintab!I75</f>
        <v>15788</v>
      </c>
      <c r="E54" s="179">
        <f>Fintab!J75</f>
        <v>-6735</v>
      </c>
      <c r="F54" s="159">
        <f t="shared" si="3"/>
        <v>4916.6000000000004</v>
      </c>
      <c r="G54" s="178" t="s">
        <v>890</v>
      </c>
      <c r="H54" s="179">
        <f>IF(LEN(I54)&gt;1,LEN(I54), 0)</f>
        <v>0</v>
      </c>
      <c r="I54" s="178" t="str">
        <f>IF(Tablica_A!O43&lt;&gt; "",Tablica_A!O43,"-")</f>
        <v>-</v>
      </c>
    </row>
    <row r="55" spans="1:9" hidden="1" x14ac:dyDescent="0.2">
      <c r="A55" s="179">
        <f>Fintab!F76</f>
        <v>53</v>
      </c>
      <c r="B55" s="179">
        <f>Fintab!G76</f>
        <v>62626</v>
      </c>
      <c r="C55" s="179">
        <f>Fintab!H76</f>
        <v>-22334</v>
      </c>
      <c r="D55" s="179">
        <f>Fintab!I76</f>
        <v>60361</v>
      </c>
      <c r="E55" s="179">
        <f>Fintab!J76</f>
        <v>-38713</v>
      </c>
      <c r="F55" s="159">
        <f t="shared" si="3"/>
        <v>23420.170000000002</v>
      </c>
      <c r="G55" s="178" t="s">
        <v>895</v>
      </c>
      <c r="H55" s="179">
        <f>IF(LEN(I55)&gt;1,LEN(I55), 0)</f>
        <v>0</v>
      </c>
      <c r="I55" s="178" t="str">
        <f>IF(Tablica_A!C45&lt;&gt; "",Tablica_A!C45,"-")</f>
        <v>-</v>
      </c>
    </row>
    <row r="56" spans="1:9" hidden="1" x14ac:dyDescent="0.2">
      <c r="A56" s="179">
        <f>Fintab!F77</f>
        <v>54</v>
      </c>
      <c r="B56" s="179">
        <f>Fintab!G77</f>
        <v>0</v>
      </c>
      <c r="C56" s="179">
        <f>Fintab!H77</f>
        <v>0</v>
      </c>
      <c r="D56" s="179">
        <f>Fintab!I77</f>
        <v>0</v>
      </c>
      <c r="E56" s="179">
        <f>Fintab!J77</f>
        <v>0</v>
      </c>
      <c r="F56" s="159">
        <f t="shared" si="3"/>
        <v>0</v>
      </c>
      <c r="G56" s="178" t="s">
        <v>892</v>
      </c>
      <c r="H56" s="179">
        <f>Tablica_A!I45</f>
        <v>0</v>
      </c>
      <c r="I56" s="178" t="s">
        <v>854</v>
      </c>
    </row>
    <row r="57" spans="1:9" hidden="1" x14ac:dyDescent="0.2">
      <c r="A57" s="179">
        <f>Fintab!F78</f>
        <v>55</v>
      </c>
      <c r="B57" s="179">
        <f>Fintab!G78</f>
        <v>62626</v>
      </c>
      <c r="C57" s="179">
        <f>Fintab!H78</f>
        <v>-22334</v>
      </c>
      <c r="D57" s="179">
        <f>Fintab!I78</f>
        <v>60361</v>
      </c>
      <c r="E57" s="179">
        <f>Fintab!J78</f>
        <v>-38713</v>
      </c>
      <c r="F57" s="159">
        <f t="shared" si="3"/>
        <v>24303.95</v>
      </c>
      <c r="G57" s="178" t="s">
        <v>893</v>
      </c>
      <c r="H57" s="179">
        <f>IF(LEN(I57)&gt;1,LEN(I57), 0)</f>
        <v>0</v>
      </c>
      <c r="I57" s="178" t="str">
        <f>IF(Tablica_A!K45&lt;&gt; "",Tablica_A!K45,"-")</f>
        <v>-</v>
      </c>
    </row>
    <row r="58" spans="1:9" hidden="1" x14ac:dyDescent="0.2">
      <c r="A58" s="179">
        <f>Fintab!F87</f>
        <v>56</v>
      </c>
      <c r="B58" s="179">
        <f>Fintab!G87</f>
        <v>324653</v>
      </c>
      <c r="C58" s="179">
        <f>Fintab!I87</f>
        <v>279820</v>
      </c>
      <c r="D58" s="179">
        <v>0</v>
      </c>
      <c r="E58" s="179">
        <v>0</v>
      </c>
      <c r="F58" s="159">
        <f t="shared" ref="F58:F79" si="4">A58/100*(B58+C58*2+D58*3+E58*4)</f>
        <v>495204.08000000007</v>
      </c>
      <c r="G58" s="178" t="s">
        <v>894</v>
      </c>
      <c r="H58" s="179">
        <f>IF(LEN(I58)&gt;1,LEN(I58), 0)</f>
        <v>0</v>
      </c>
      <c r="I58" s="178" t="str">
        <f>IF(Tablica_A!O45&lt;&gt; "",Tablica_A!O45,"-")</f>
        <v>-</v>
      </c>
    </row>
    <row r="59" spans="1:9" hidden="1" x14ac:dyDescent="0.2">
      <c r="A59" s="179">
        <f>Fintab!F88</f>
        <v>57</v>
      </c>
      <c r="B59" s="179">
        <f>Fintab!G88</f>
        <v>62626</v>
      </c>
      <c r="C59" s="179">
        <f>Fintab!I88</f>
        <v>60361</v>
      </c>
      <c r="D59" s="179">
        <v>0</v>
      </c>
      <c r="E59" s="179">
        <v>0</v>
      </c>
      <c r="F59" s="159">
        <f t="shared" si="4"/>
        <v>104508.35999999999</v>
      </c>
      <c r="G59" s="178" t="s">
        <v>899</v>
      </c>
      <c r="H59" s="179">
        <f>IF(LEN(I59)&gt;1,LEN(I59), 0)</f>
        <v>0</v>
      </c>
      <c r="I59" s="178" t="str">
        <f>IF(Tablica_A!C47&lt;&gt; "",Tablica_A!C47,"-")</f>
        <v>-</v>
      </c>
    </row>
    <row r="60" spans="1:9" hidden="1" x14ac:dyDescent="0.2">
      <c r="A60" s="179">
        <f>Fintab!F89</f>
        <v>58</v>
      </c>
      <c r="B60" s="179">
        <f>Fintab!G89</f>
        <v>223007</v>
      </c>
      <c r="C60" s="179">
        <f>Fintab!I89</f>
        <v>201252</v>
      </c>
      <c r="D60" s="179">
        <v>0</v>
      </c>
      <c r="E60" s="179">
        <v>0</v>
      </c>
      <c r="F60" s="159">
        <f t="shared" si="4"/>
        <v>362796.37999999995</v>
      </c>
      <c r="G60" s="178" t="s">
        <v>896</v>
      </c>
      <c r="H60" s="179">
        <f>Tablica_A!I47</f>
        <v>0</v>
      </c>
      <c r="I60" s="178" t="s">
        <v>854</v>
      </c>
    </row>
    <row r="61" spans="1:9" hidden="1" x14ac:dyDescent="0.2">
      <c r="A61" s="179">
        <f>Fintab!F90</f>
        <v>59</v>
      </c>
      <c r="B61" s="179">
        <f>Fintab!G90</f>
        <v>-168</v>
      </c>
      <c r="C61" s="179">
        <f>Fintab!I90</f>
        <v>4607</v>
      </c>
      <c r="D61" s="179">
        <v>0</v>
      </c>
      <c r="E61" s="179">
        <v>0</v>
      </c>
      <c r="F61" s="159">
        <f t="shared" si="4"/>
        <v>5337.1399999999994</v>
      </c>
      <c r="G61" s="178" t="s">
        <v>897</v>
      </c>
      <c r="H61" s="179">
        <f>IF(LEN(I61)&gt;1,LEN(I61), 0)</f>
        <v>0</v>
      </c>
      <c r="I61" s="178" t="str">
        <f>IF(Tablica_A!K47&lt;&gt; "",Tablica_A!K47,"-")</f>
        <v>-</v>
      </c>
    </row>
    <row r="62" spans="1:9" hidden="1" x14ac:dyDescent="0.2">
      <c r="A62" s="179">
        <f>Fintab!F91</f>
        <v>60</v>
      </c>
      <c r="B62" s="179">
        <f>Fintab!G91</f>
        <v>-20569</v>
      </c>
      <c r="C62" s="179">
        <f>Fintab!I91</f>
        <v>-94602</v>
      </c>
      <c r="D62" s="179">
        <v>0</v>
      </c>
      <c r="E62" s="179">
        <v>0</v>
      </c>
      <c r="F62" s="159">
        <f t="shared" si="4"/>
        <v>-125863.79999999999</v>
      </c>
      <c r="G62" s="178" t="s">
        <v>898</v>
      </c>
      <c r="H62" s="179">
        <f>IF(LEN(I62)&gt;1,LEN(I62), 0)</f>
        <v>0</v>
      </c>
      <c r="I62" s="178" t="str">
        <f>IF(Tablica_A!O47&lt;&gt; "",Tablica_A!O47,"-")</f>
        <v>-</v>
      </c>
    </row>
    <row r="63" spans="1:9" hidden="1" x14ac:dyDescent="0.2">
      <c r="A63" s="179">
        <f>Fintab!F92</f>
        <v>61</v>
      </c>
      <c r="B63" s="179">
        <f>Fintab!G92</f>
        <v>6071</v>
      </c>
      <c r="C63" s="179">
        <f>Fintab!I92</f>
        <v>-266756</v>
      </c>
      <c r="D63" s="179">
        <v>0</v>
      </c>
      <c r="E63" s="179">
        <v>0</v>
      </c>
      <c r="F63" s="159">
        <f t="shared" si="4"/>
        <v>-321739.01</v>
      </c>
      <c r="G63" s="178" t="s">
        <v>903</v>
      </c>
      <c r="H63" s="179">
        <f>IF(LEN(I63)&gt;1,LEN(I63), 0)</f>
        <v>0</v>
      </c>
      <c r="I63" s="178" t="str">
        <f>IF(Tablica_A!C49&lt;&gt; "",Tablica_A!C49,"-")</f>
        <v>-</v>
      </c>
    </row>
    <row r="64" spans="1:9" hidden="1" x14ac:dyDescent="0.2">
      <c r="A64" s="179">
        <f>Fintab!F93</f>
        <v>62</v>
      </c>
      <c r="B64" s="179">
        <f>Fintab!G93</f>
        <v>-12457</v>
      </c>
      <c r="C64" s="179">
        <f>Fintab!I93</f>
        <v>14091</v>
      </c>
      <c r="D64" s="179">
        <v>0</v>
      </c>
      <c r="E64" s="179">
        <v>0</v>
      </c>
      <c r="F64" s="159">
        <f t="shared" si="4"/>
        <v>9749.5</v>
      </c>
      <c r="G64" s="178" t="s">
        <v>900</v>
      </c>
      <c r="H64" s="179">
        <f>Tablica_A!I49</f>
        <v>0</v>
      </c>
      <c r="I64" s="178" t="s">
        <v>854</v>
      </c>
    </row>
    <row r="65" spans="1:9" hidden="1" x14ac:dyDescent="0.2">
      <c r="A65" s="179">
        <f>Fintab!F94</f>
        <v>63</v>
      </c>
      <c r="B65" s="179">
        <f>Fintab!G94</f>
        <v>920</v>
      </c>
      <c r="C65" s="179">
        <f>Fintab!I94</f>
        <v>77471</v>
      </c>
      <c r="D65" s="179">
        <v>0</v>
      </c>
      <c r="E65" s="179">
        <v>0</v>
      </c>
      <c r="F65" s="159">
        <f t="shared" si="4"/>
        <v>98193.06</v>
      </c>
      <c r="G65" s="178" t="s">
        <v>901</v>
      </c>
      <c r="H65" s="179">
        <f>IF(LEN(I65)&gt;1,LEN(I65), 0)</f>
        <v>0</v>
      </c>
      <c r="I65" s="178" t="str">
        <f>IF(Tablica_A!K49&lt;&gt; "",Tablica_A!K49,"-")</f>
        <v>-</v>
      </c>
    </row>
    <row r="66" spans="1:9" hidden="1" x14ac:dyDescent="0.2">
      <c r="A66" s="179">
        <f>Fintab!F95</f>
        <v>64</v>
      </c>
      <c r="B66" s="179">
        <f>Fintab!G95</f>
        <v>2149</v>
      </c>
      <c r="C66" s="179">
        <f>Fintab!I95</f>
        <v>7873</v>
      </c>
      <c r="D66" s="179">
        <v>0</v>
      </c>
      <c r="E66" s="179">
        <v>0</v>
      </c>
      <c r="F66" s="159">
        <f t="shared" si="4"/>
        <v>11452.800000000001</v>
      </c>
      <c r="G66" s="178" t="s">
        <v>902</v>
      </c>
      <c r="H66" s="179">
        <f>IF(LEN(I66)&gt;1,LEN(I66), 0)</f>
        <v>0</v>
      </c>
      <c r="I66" s="178" t="str">
        <f>IF(Tablica_A!O49&lt;&gt; "",Tablica_A!O49,"-")</f>
        <v>-</v>
      </c>
    </row>
    <row r="67" spans="1:9" hidden="1" x14ac:dyDescent="0.2">
      <c r="A67" s="179">
        <f>Fintab!F96</f>
        <v>65</v>
      </c>
      <c r="B67" s="179">
        <f>Fintab!G96</f>
        <v>79768</v>
      </c>
      <c r="C67" s="179">
        <f>Fintab!I96</f>
        <v>-43410</v>
      </c>
      <c r="D67" s="179">
        <v>0</v>
      </c>
      <c r="E67" s="179">
        <v>0</v>
      </c>
      <c r="F67" s="159">
        <f t="shared" si="4"/>
        <v>-4583.8</v>
      </c>
      <c r="G67" s="178" t="s">
        <v>6</v>
      </c>
      <c r="H67" s="179">
        <f>IF(LEN(I67)&gt;1,LEN(I67), 0)</f>
        <v>0</v>
      </c>
      <c r="I67" s="178" t="str">
        <f>IF(Tablica_A!C51&lt;&gt; "",Tablica_A!C51,"-")</f>
        <v>-</v>
      </c>
    </row>
    <row r="68" spans="1:9" hidden="1" x14ac:dyDescent="0.2">
      <c r="A68" s="179">
        <f>Fintab!F97</f>
        <v>66</v>
      </c>
      <c r="B68" s="179">
        <f>Fintab!G97</f>
        <v>0</v>
      </c>
      <c r="C68" s="179">
        <f>Fintab!I97</f>
        <v>0</v>
      </c>
      <c r="D68" s="179">
        <v>0</v>
      </c>
      <c r="E68" s="179">
        <v>0</v>
      </c>
      <c r="F68" s="159">
        <f t="shared" si="4"/>
        <v>0</v>
      </c>
      <c r="G68" s="178" t="s">
        <v>904</v>
      </c>
      <c r="H68" s="179">
        <f>Tablica_A!I51</f>
        <v>0</v>
      </c>
      <c r="I68" s="178" t="s">
        <v>854</v>
      </c>
    </row>
    <row r="69" spans="1:9" hidden="1" x14ac:dyDescent="0.2">
      <c r="A69" s="179">
        <f>Fintab!F98</f>
        <v>67</v>
      </c>
      <c r="B69" s="179">
        <f>Fintab!G98</f>
        <v>-2561</v>
      </c>
      <c r="C69" s="179">
        <f>Fintab!I98</f>
        <v>1952</v>
      </c>
      <c r="D69" s="179">
        <v>0</v>
      </c>
      <c r="E69" s="179">
        <v>0</v>
      </c>
      <c r="F69" s="159">
        <f t="shared" si="4"/>
        <v>899.81000000000006</v>
      </c>
      <c r="G69" s="178" t="s">
        <v>4</v>
      </c>
      <c r="H69" s="179">
        <f>IF(LEN(I69)&gt;1,LEN(I69), 0)</f>
        <v>0</v>
      </c>
      <c r="I69" s="178" t="str">
        <f>IF(Tablica_A!K51&lt;&gt; "",Tablica_A!K51,"-")</f>
        <v>-</v>
      </c>
    </row>
    <row r="70" spans="1:9" hidden="1" x14ac:dyDescent="0.2">
      <c r="A70" s="179">
        <f>Fintab!F99</f>
        <v>68</v>
      </c>
      <c r="B70" s="179">
        <f>Fintab!G99</f>
        <v>-12157</v>
      </c>
      <c r="C70" s="179">
        <f>Fintab!I99</f>
        <v>18913</v>
      </c>
      <c r="D70" s="179">
        <v>0</v>
      </c>
      <c r="E70" s="179">
        <v>0</v>
      </c>
      <c r="F70" s="159">
        <f t="shared" si="4"/>
        <v>17454.920000000002</v>
      </c>
      <c r="G70" s="178" t="s">
        <v>5</v>
      </c>
      <c r="H70" s="179">
        <f>IF(LEN(I70)&gt;1,LEN(I70), 0)</f>
        <v>0</v>
      </c>
      <c r="I70" s="178" t="str">
        <f>IF(Tablica_A!O51&lt;&gt; "",Tablica_A!O51,"-")</f>
        <v>-</v>
      </c>
    </row>
    <row r="71" spans="1:9" hidden="1" x14ac:dyDescent="0.2">
      <c r="A71" s="179">
        <f>Fintab!F100</f>
        <v>69</v>
      </c>
      <c r="B71" s="179">
        <f>Fintab!G100</f>
        <v>-1976</v>
      </c>
      <c r="C71" s="179">
        <f>Fintab!I100</f>
        <v>298068</v>
      </c>
      <c r="D71" s="179">
        <v>0</v>
      </c>
      <c r="E71" s="179">
        <v>0</v>
      </c>
      <c r="F71" s="159">
        <f t="shared" si="4"/>
        <v>409970.39999999997</v>
      </c>
      <c r="G71" s="181" t="s">
        <v>61</v>
      </c>
      <c r="H71" s="179">
        <f>IF(LEN(I71)&gt;1,LEN(I71), 0)</f>
        <v>13</v>
      </c>
      <c r="I71" s="178" t="str">
        <f>IF(Tablica_A!C54&lt;&gt; "",Tablica_A!C54,"-")</f>
        <v>MLADEN VEDRIŠ</v>
      </c>
    </row>
    <row r="72" spans="1:9" hidden="1" x14ac:dyDescent="0.2">
      <c r="A72" s="179">
        <f>Fintab!F101</f>
        <v>70</v>
      </c>
      <c r="B72" s="179">
        <f>Fintab!G101</f>
        <v>0</v>
      </c>
      <c r="C72" s="179">
        <f>Fintab!I101</f>
        <v>0</v>
      </c>
      <c r="D72" s="179">
        <v>0</v>
      </c>
      <c r="E72" s="179">
        <v>0</v>
      </c>
      <c r="F72" s="159">
        <f t="shared" si="4"/>
        <v>0</v>
      </c>
      <c r="G72" s="181" t="s">
        <v>7</v>
      </c>
      <c r="H72" s="179">
        <f>Tablica_A!I54</f>
        <v>18626</v>
      </c>
      <c r="I72" s="178" t="s">
        <v>854</v>
      </c>
    </row>
    <row r="73" spans="1:9" hidden="1" x14ac:dyDescent="0.2">
      <c r="A73" s="179">
        <f>Fintab!F102</f>
        <v>71</v>
      </c>
      <c r="B73" s="179">
        <f>Fintab!G102</f>
        <v>-144893</v>
      </c>
      <c r="C73" s="179">
        <f>Fintab!I102</f>
        <v>-194292</v>
      </c>
      <c r="D73" s="179">
        <v>0</v>
      </c>
      <c r="E73" s="179">
        <v>0</v>
      </c>
      <c r="F73" s="159">
        <f t="shared" si="4"/>
        <v>-378768.67</v>
      </c>
      <c r="G73" s="181" t="s">
        <v>8</v>
      </c>
      <c r="H73" s="179">
        <f>IF(LEN(I73)&gt;1,LEN(I73), 0)</f>
        <v>6</v>
      </c>
      <c r="I73" s="178" t="str">
        <f>IF(Tablica_A!K54&lt;&gt; "",Tablica_A!K54,"-")</f>
        <v>ZAGREB</v>
      </c>
    </row>
    <row r="74" spans="1:9" hidden="1" x14ac:dyDescent="0.2">
      <c r="A74" s="179">
        <f>Fintab!F103</f>
        <v>72</v>
      </c>
      <c r="B74" s="179">
        <f>Fintab!G103</f>
        <v>-134597</v>
      </c>
      <c r="C74" s="179">
        <f>Fintab!I103</f>
        <v>-182316</v>
      </c>
      <c r="D74" s="179">
        <v>0</v>
      </c>
      <c r="E74" s="179">
        <v>0</v>
      </c>
      <c r="F74" s="159">
        <f t="shared" si="4"/>
        <v>-359444.88</v>
      </c>
      <c r="G74" s="181" t="s">
        <v>9</v>
      </c>
      <c r="H74" s="179">
        <f>IF(LEN(I74)&gt;1,LEN(I74), 0)</f>
        <v>22</v>
      </c>
      <c r="I74" s="178" t="str">
        <f>IF(Tablica_A!O54&lt;&gt; "",Tablica_A!O54,"-")</f>
        <v>TRG KRALJA TOMISLAVA 8</v>
      </c>
    </row>
    <row r="75" spans="1:9" hidden="1" x14ac:dyDescent="0.2">
      <c r="A75" s="179">
        <f>Fintab!F104</f>
        <v>73</v>
      </c>
      <c r="B75" s="179">
        <f>Fintab!G104</f>
        <v>0</v>
      </c>
      <c r="C75" s="179">
        <f>Fintab!I104</f>
        <v>0</v>
      </c>
      <c r="D75" s="179">
        <v>0</v>
      </c>
      <c r="E75" s="179">
        <v>0</v>
      </c>
      <c r="F75" s="159">
        <f t="shared" si="4"/>
        <v>0</v>
      </c>
      <c r="G75" s="181" t="s">
        <v>10</v>
      </c>
      <c r="H75" s="179">
        <f>IF(LEN(I75)&gt;1,LEN(I75), 0)</f>
        <v>12</v>
      </c>
      <c r="I75" s="178" t="str">
        <f>IF(Tablica_A!C56&lt;&gt; "",Tablica_A!C56,"-")</f>
        <v>DRAŽEN SAČER</v>
      </c>
    </row>
    <row r="76" spans="1:9" hidden="1" x14ac:dyDescent="0.2">
      <c r="A76" s="179">
        <f>Fintab!F105</f>
        <v>74</v>
      </c>
      <c r="B76" s="179">
        <f>Fintab!G105</f>
        <v>0</v>
      </c>
      <c r="C76" s="179">
        <f>Fintab!I105</f>
        <v>0</v>
      </c>
      <c r="D76" s="179">
        <v>0</v>
      </c>
      <c r="E76" s="179">
        <v>0</v>
      </c>
      <c r="F76" s="159">
        <f t="shared" si="4"/>
        <v>0</v>
      </c>
      <c r="G76" s="181" t="s">
        <v>11</v>
      </c>
      <c r="H76" s="179">
        <f>Tablica_A!I56</f>
        <v>18738</v>
      </c>
      <c r="I76" s="178" t="s">
        <v>854</v>
      </c>
    </row>
    <row r="77" spans="1:9" hidden="1" x14ac:dyDescent="0.2">
      <c r="A77" s="179">
        <f>Fintab!F106</f>
        <v>75</v>
      </c>
      <c r="B77" s="179">
        <f>Fintab!G106</f>
        <v>-12606</v>
      </c>
      <c r="C77" s="179">
        <f>Fintab!I106</f>
        <v>8044</v>
      </c>
      <c r="D77" s="179">
        <v>0</v>
      </c>
      <c r="E77" s="179">
        <v>0</v>
      </c>
      <c r="F77" s="159">
        <f t="shared" si="4"/>
        <v>2611.5</v>
      </c>
      <c r="G77" s="181" t="s">
        <v>12</v>
      </c>
      <c r="H77" s="179">
        <f>IF(LEN(I77)&gt;1,LEN(I77), 0)</f>
        <v>10</v>
      </c>
      <c r="I77" s="178" t="str">
        <f>IF(Tablica_A!K56&lt;&gt; "",Tablica_A!K56,"-")</f>
        <v>KOPRIVNICA</v>
      </c>
    </row>
    <row r="78" spans="1:9" hidden="1" x14ac:dyDescent="0.2">
      <c r="A78" s="179">
        <f>Fintab!F107</f>
        <v>76</v>
      </c>
      <c r="B78" s="179">
        <f>Fintab!G107</f>
        <v>9708</v>
      </c>
      <c r="C78" s="179">
        <f>Fintab!I107</f>
        <v>21564</v>
      </c>
      <c r="D78" s="179">
        <v>0</v>
      </c>
      <c r="E78" s="179">
        <v>0</v>
      </c>
      <c r="F78" s="159">
        <f t="shared" si="4"/>
        <v>40155.360000000001</v>
      </c>
      <c r="G78" s="181" t="s">
        <v>13</v>
      </c>
      <c r="H78" s="179">
        <f>IF(LEN(I78)&gt;1,LEN(I78), 0)</f>
        <v>22</v>
      </c>
      <c r="I78" s="178" t="str">
        <f>IF(Tablica_A!O56&lt;&gt; "",Tablica_A!O56,"-")</f>
        <v>HRVATSKE DRŽAVNOSTI 25</v>
      </c>
    </row>
    <row r="79" spans="1:9" hidden="1" x14ac:dyDescent="0.2">
      <c r="A79" s="179">
        <f>Fintab!F116</f>
        <v>85</v>
      </c>
      <c r="B79" s="179">
        <f>Fintab!G116</f>
        <v>61028</v>
      </c>
      <c r="C79" s="179">
        <f>Fintab!H116</f>
        <v>0</v>
      </c>
      <c r="D79" s="179">
        <f>Fintab!I116</f>
        <v>-116</v>
      </c>
      <c r="E79" s="179">
        <f>Fintab!J116</f>
        <v>0</v>
      </c>
      <c r="F79" s="159">
        <f t="shared" si="4"/>
        <v>51578</v>
      </c>
      <c r="G79" s="181" t="s">
        <v>21</v>
      </c>
      <c r="H79" s="179">
        <f>IF(LEN(I79)&gt;1,LEN(I79), 0)</f>
        <v>11</v>
      </c>
      <c r="I79" s="178" t="str">
        <f>IF(Tablica_A!C58&lt;&gt; "",Tablica_A!C58,"-")</f>
        <v>DAMIR FELAK</v>
      </c>
    </row>
    <row r="80" spans="1:9" hidden="1" x14ac:dyDescent="0.2">
      <c r="A80" s="179">
        <f>Fintab!F117</f>
        <v>86</v>
      </c>
      <c r="B80" s="179">
        <f>Fintab!G117</f>
        <v>65206</v>
      </c>
      <c r="C80" s="179">
        <f>Fintab!H117</f>
        <v>0</v>
      </c>
      <c r="D80" s="179">
        <f>Fintab!I117</f>
        <v>126234</v>
      </c>
      <c r="E80" s="179">
        <f>Fintab!J117</f>
        <v>0</v>
      </c>
      <c r="F80" s="159">
        <f>A80/100*(B80+C80*2+D80*3+E80*4)</f>
        <v>381760.88</v>
      </c>
      <c r="G80" s="181" t="s">
        <v>22</v>
      </c>
      <c r="H80" s="179">
        <f>Tablica_A!I58</f>
        <v>23840</v>
      </c>
      <c r="I80" s="178" t="s">
        <v>854</v>
      </c>
    </row>
    <row r="81" spans="1:9" hidden="1" x14ac:dyDescent="0.2">
      <c r="A81" s="179">
        <f>Fintab!F118</f>
        <v>87</v>
      </c>
      <c r="B81" s="179">
        <f>Fintab!G118</f>
        <v>126234</v>
      </c>
      <c r="C81" s="179">
        <f>Fintab!H118</f>
        <v>0</v>
      </c>
      <c r="D81" s="179">
        <f>Fintab!I118</f>
        <v>126118</v>
      </c>
      <c r="E81" s="179">
        <f>Fintab!J118</f>
        <v>0</v>
      </c>
      <c r="F81" s="159">
        <f>A81/100*(B81+C81*2+D81*3+E81*4)</f>
        <v>438991.56</v>
      </c>
      <c r="G81" s="181" t="s">
        <v>23</v>
      </c>
      <c r="H81" s="179">
        <f>IF(LEN(I81)&gt;1,LEN(I81), 0)</f>
        <v>10</v>
      </c>
      <c r="I81" s="178" t="str">
        <f>IF(Tablica_A!K58&lt;&gt; "",Tablica_A!K58,"-")</f>
        <v>KOPRIVNICA</v>
      </c>
    </row>
    <row r="82" spans="1:9" hidden="1" x14ac:dyDescent="0.2">
      <c r="A82" s="179">
        <f>Fintab!F127</f>
        <v>88</v>
      </c>
      <c r="B82" s="179">
        <f>Fintab!G127</f>
        <v>1626001</v>
      </c>
      <c r="C82" s="179">
        <f>Fintab!H127</f>
        <v>0</v>
      </c>
      <c r="D82" s="179">
        <f>Fintab!I127</f>
        <v>0</v>
      </c>
      <c r="E82" s="179">
        <f>Fintab!J127</f>
        <v>1626001</v>
      </c>
      <c r="F82" s="159">
        <f>A82/100*(B82+C82*2+D82*3+E82*4)</f>
        <v>7154404.4000000004</v>
      </c>
      <c r="G82" s="181" t="s">
        <v>24</v>
      </c>
      <c r="H82" s="179">
        <f>IF(LEN(I82)&gt;1,LEN(I82), 0)</f>
        <v>18</v>
      </c>
      <c r="I82" s="178" t="str">
        <f>IF(Tablica_A!O58&lt;&gt; "",Tablica_A!O58,"-")</f>
        <v>ĐURE BASARIČEKA 14</v>
      </c>
    </row>
    <row r="83" spans="1:9" hidden="1" x14ac:dyDescent="0.2">
      <c r="A83" s="179">
        <f>Fintab!F128</f>
        <v>89</v>
      </c>
      <c r="B83" s="179">
        <f>Fintab!G128</f>
        <v>29368</v>
      </c>
      <c r="C83" s="179">
        <f>Fintab!H128</f>
        <v>0</v>
      </c>
      <c r="D83" s="179">
        <f>Fintab!I128</f>
        <v>221329</v>
      </c>
      <c r="E83" s="179">
        <f>Fintab!J128</f>
        <v>-191961</v>
      </c>
      <c r="F83" s="159">
        <f t="shared" ref="F83:F96" si="5">A83/100*(B83+C83*2+D83*3+E83*4)</f>
        <v>-66295.210000000006</v>
      </c>
      <c r="G83" s="181" t="s">
        <v>25</v>
      </c>
      <c r="H83" s="179">
        <f>IF(LEN(I83)&gt;1,LEN(I83), 0)</f>
        <v>15</v>
      </c>
      <c r="I83" s="178" t="str">
        <f>IF(Tablica_A!C60&lt;&gt; "",Tablica_A!C60,"-")</f>
        <v>DUBRAVKO ŠTIMAC</v>
      </c>
    </row>
    <row r="84" spans="1:9" hidden="1" x14ac:dyDescent="0.2">
      <c r="A84" s="179">
        <f>Fintab!F129</f>
        <v>90</v>
      </c>
      <c r="B84" s="179">
        <f>Fintab!G129</f>
        <v>79650</v>
      </c>
      <c r="C84" s="179">
        <f>Fintab!H129</f>
        <v>79368</v>
      </c>
      <c r="D84" s="179">
        <f>Fintab!I129</f>
        <v>19921</v>
      </c>
      <c r="E84" s="179">
        <f>Fintab!J129</f>
        <v>139097</v>
      </c>
      <c r="F84" s="159">
        <f t="shared" si="5"/>
        <v>769083.3</v>
      </c>
      <c r="G84" s="181" t="s">
        <v>26</v>
      </c>
      <c r="H84" s="179">
        <f>Tablica_A!I60</f>
        <v>24123</v>
      </c>
      <c r="I84" s="178" t="s">
        <v>854</v>
      </c>
    </row>
    <row r="85" spans="1:9" hidden="1" x14ac:dyDescent="0.2">
      <c r="A85" s="179">
        <f>Fintab!F130</f>
        <v>91</v>
      </c>
      <c r="B85" s="179">
        <f>Fintab!G130</f>
        <v>-19573</v>
      </c>
      <c r="C85" s="179">
        <f>Fintab!H130</f>
        <v>-9721</v>
      </c>
      <c r="D85" s="179">
        <f>Fintab!I130</f>
        <v>-22583</v>
      </c>
      <c r="E85" s="179">
        <f>Fintab!J130</f>
        <v>-6711</v>
      </c>
      <c r="F85" s="159">
        <f t="shared" si="5"/>
        <v>-121583.28</v>
      </c>
      <c r="G85" s="181" t="s">
        <v>27</v>
      </c>
      <c r="H85" s="179">
        <f>IF(LEN(I85)&gt;1,LEN(I85), 0)</f>
        <v>6</v>
      </c>
      <c r="I85" s="178" t="str">
        <f>IF(Tablica_A!K60&lt;&gt; "",Tablica_A!K60,"-")</f>
        <v>ZAGREB</v>
      </c>
    </row>
    <row r="86" spans="1:9" hidden="1" x14ac:dyDescent="0.2">
      <c r="A86" s="179">
        <f>Fintab!F131</f>
        <v>92</v>
      </c>
      <c r="B86" s="179">
        <f>Fintab!G131</f>
        <v>97223</v>
      </c>
      <c r="C86" s="179">
        <f>Fintab!H131</f>
        <v>62626</v>
      </c>
      <c r="D86" s="179">
        <f>Fintab!I131</f>
        <v>49362</v>
      </c>
      <c r="E86" s="179">
        <f>Fintab!J131</f>
        <v>110487</v>
      </c>
      <c r="F86" s="159">
        <f t="shared" si="5"/>
        <v>747508.28</v>
      </c>
      <c r="G86" s="181" t="s">
        <v>28</v>
      </c>
      <c r="H86" s="179">
        <f>IF(LEN(I86)&gt;1,LEN(I86), 0)</f>
        <v>10</v>
      </c>
      <c r="I86" s="178" t="str">
        <f>IF(Tablica_A!O60&lt;&gt; "",Tablica_A!O60,"-")</f>
        <v>VESLAČKA 2</v>
      </c>
    </row>
    <row r="87" spans="1:9" hidden="1" x14ac:dyDescent="0.2">
      <c r="A87" s="179">
        <f>Fintab!F132</f>
        <v>93</v>
      </c>
      <c r="B87" s="179">
        <f>Fintab!G132</f>
        <v>62626</v>
      </c>
      <c r="C87" s="179">
        <f>Fintab!H132</f>
        <v>60361</v>
      </c>
      <c r="D87" s="179">
        <f>Fintab!I132</f>
        <v>62626</v>
      </c>
      <c r="E87" s="179">
        <f>Fintab!J132</f>
        <v>60361</v>
      </c>
      <c r="F87" s="159">
        <f t="shared" si="5"/>
        <v>569783.1</v>
      </c>
      <c r="G87" s="181" t="s">
        <v>29</v>
      </c>
      <c r="H87" s="179">
        <f>IF(LEN(I87)&gt;1,LEN(I87), 0)</f>
        <v>14</v>
      </c>
      <c r="I87" s="178" t="str">
        <f>IF(Tablica_A!C62&lt;&gt; "",Tablica_A!C62,"-")</f>
        <v>JOSIP PAVLOVIĆ</v>
      </c>
    </row>
    <row r="88" spans="1:9" hidden="1" x14ac:dyDescent="0.2">
      <c r="A88" s="179">
        <f>Fintab!F133</f>
        <v>94</v>
      </c>
      <c r="B88" s="179">
        <f>Fintab!G133</f>
        <v>0</v>
      </c>
      <c r="C88" s="179">
        <f>Fintab!H133</f>
        <v>0</v>
      </c>
      <c r="D88" s="179">
        <f>Fintab!I133</f>
        <v>0</v>
      </c>
      <c r="E88" s="179">
        <f>Fintab!J133</f>
        <v>0</v>
      </c>
      <c r="F88" s="159">
        <f t="shared" si="5"/>
        <v>0</v>
      </c>
      <c r="G88" s="181" t="s">
        <v>30</v>
      </c>
      <c r="H88" s="179">
        <f>Tablica_A!I62</f>
        <v>28277</v>
      </c>
      <c r="I88" s="178" t="s">
        <v>854</v>
      </c>
    </row>
    <row r="89" spans="1:9" hidden="1" x14ac:dyDescent="0.2">
      <c r="A89" s="179">
        <f>Fintab!F134</f>
        <v>95</v>
      </c>
      <c r="B89" s="179">
        <f>Fintab!G134</f>
        <v>45864</v>
      </c>
      <c r="C89" s="179">
        <f>Fintab!H134</f>
        <v>2828</v>
      </c>
      <c r="D89" s="179">
        <f>Fintab!I134</f>
        <v>39286</v>
      </c>
      <c r="E89" s="179">
        <f>Fintab!J134</f>
        <v>9406</v>
      </c>
      <c r="F89" s="159">
        <f t="shared" si="5"/>
        <v>196651.9</v>
      </c>
      <c r="G89" s="181" t="s">
        <v>31</v>
      </c>
      <c r="H89" s="179">
        <f>IF(LEN(I89)&gt;1,LEN(I89), 0)</f>
        <v>10</v>
      </c>
      <c r="I89" s="178" t="str">
        <f>IF(Tablica_A!K62&lt;&gt; "",Tablica_A!K62,"-")</f>
        <v>KOPRIVNICA</v>
      </c>
    </row>
    <row r="90" spans="1:9" hidden="1" x14ac:dyDescent="0.2">
      <c r="A90" s="179">
        <f>Fintab!F135</f>
        <v>96</v>
      </c>
      <c r="B90" s="179">
        <f>Fintab!G135</f>
        <v>39992</v>
      </c>
      <c r="C90" s="179">
        <f>Fintab!H135</f>
        <v>0</v>
      </c>
      <c r="D90" s="179">
        <f>Fintab!I135</f>
        <v>39286</v>
      </c>
      <c r="E90" s="179">
        <f>Fintab!J135</f>
        <v>706</v>
      </c>
      <c r="F90" s="159">
        <f t="shared" si="5"/>
        <v>154247.04000000001</v>
      </c>
      <c r="G90" s="181" t="s">
        <v>32</v>
      </c>
      <c r="H90" s="179">
        <f>IF(LEN(I90)&gt;1,LEN(I90), 0)</f>
        <v>19</v>
      </c>
      <c r="I90" s="178" t="str">
        <f>IF(Tablica_A!O62&lt;&gt; "",Tablica_A!O62,"-")</f>
        <v>ANDRIJE HEBRANGA 58</v>
      </c>
    </row>
    <row r="91" spans="1:9" hidden="1" x14ac:dyDescent="0.2">
      <c r="A91" s="179">
        <f>Fintab!F136</f>
        <v>97</v>
      </c>
      <c r="B91" s="179">
        <f>Fintab!G136</f>
        <v>0</v>
      </c>
      <c r="C91" s="179">
        <f>Fintab!H136</f>
        <v>0</v>
      </c>
      <c r="D91" s="179">
        <f>Fintab!I136</f>
        <v>0</v>
      </c>
      <c r="E91" s="179">
        <f>Fintab!J136</f>
        <v>0</v>
      </c>
      <c r="F91" s="159">
        <f t="shared" si="5"/>
        <v>0</v>
      </c>
      <c r="G91" s="181" t="s">
        <v>33</v>
      </c>
      <c r="H91" s="179">
        <f>IF(LEN(I91)&gt;1,LEN(I91), 0)</f>
        <v>14</v>
      </c>
      <c r="I91" s="178" t="str">
        <f>IF(Tablica_A!C64&lt;&gt; "",Tablica_A!C64,"-")</f>
        <v>MARKO EĆIMOVIĆ</v>
      </c>
    </row>
    <row r="92" spans="1:9" hidden="1" x14ac:dyDescent="0.2">
      <c r="A92" s="179">
        <f>Fintab!F137</f>
        <v>98</v>
      </c>
      <c r="B92" s="179">
        <f>Fintab!G137</f>
        <v>5872</v>
      </c>
      <c r="C92" s="179">
        <f>Fintab!H137</f>
        <v>2828</v>
      </c>
      <c r="D92" s="179">
        <f>Fintab!I137</f>
        <v>0</v>
      </c>
      <c r="E92" s="179">
        <f>Fintab!J137</f>
        <v>8700</v>
      </c>
      <c r="F92" s="159">
        <f t="shared" si="5"/>
        <v>45401.440000000002</v>
      </c>
      <c r="G92" s="181" t="s">
        <v>34</v>
      </c>
      <c r="H92" s="179">
        <f>Tablica_A!I64</f>
        <v>17192</v>
      </c>
      <c r="I92" s="178" t="s">
        <v>854</v>
      </c>
    </row>
    <row r="93" spans="1:9" hidden="1" x14ac:dyDescent="0.2">
      <c r="A93" s="179">
        <f>Fintab!F138</f>
        <v>99</v>
      </c>
      <c r="B93" s="179">
        <f>Fintab!G138</f>
        <v>0</v>
      </c>
      <c r="C93" s="179">
        <f>Fintab!H138</f>
        <v>0</v>
      </c>
      <c r="D93" s="179">
        <f>Fintab!I138</f>
        <v>0</v>
      </c>
      <c r="E93" s="179">
        <f>Fintab!J138</f>
        <v>0</v>
      </c>
      <c r="F93" s="159">
        <f t="shared" si="5"/>
        <v>0</v>
      </c>
      <c r="G93" s="181" t="s">
        <v>35</v>
      </c>
      <c r="H93" s="179">
        <f>IF(LEN(I93)&gt;1,LEN(I93), 0)</f>
        <v>10</v>
      </c>
      <c r="I93" s="178" t="str">
        <f>IF(Tablica_A!K64&lt;&gt; "",Tablica_A!K64,"-")</f>
        <v>KOPRIVNICA</v>
      </c>
    </row>
    <row r="94" spans="1:9" hidden="1" x14ac:dyDescent="0.2">
      <c r="A94" s="179">
        <f>Fintab!F139</f>
        <v>100</v>
      </c>
      <c r="B94" s="179">
        <f>Fintab!G139</f>
        <v>0</v>
      </c>
      <c r="C94" s="179">
        <f>Fintab!H139</f>
        <v>0</v>
      </c>
      <c r="D94" s="179">
        <f>Fintab!I139</f>
        <v>0</v>
      </c>
      <c r="E94" s="179">
        <f>Fintab!J139</f>
        <v>0</v>
      </c>
      <c r="F94" s="159">
        <f t="shared" si="5"/>
        <v>0</v>
      </c>
      <c r="G94" s="181" t="s">
        <v>36</v>
      </c>
      <c r="H94" s="179">
        <f>IF(LEN(I94)&gt;1,LEN(I94), 0)</f>
        <v>18</v>
      </c>
      <c r="I94" s="178" t="str">
        <f>IF(Tablica_A!O64&lt;&gt; "",Tablica_A!O64,"-")</f>
        <v>RUDOLFA HORVATA 54</v>
      </c>
    </row>
    <row r="95" spans="1:9" hidden="1" x14ac:dyDescent="0.2">
      <c r="A95" s="179">
        <f>Fintab!F140</f>
        <v>101</v>
      </c>
      <c r="B95" s="179">
        <f>Fintab!G140</f>
        <v>0</v>
      </c>
      <c r="C95" s="179">
        <f>Fintab!H140</f>
        <v>0</v>
      </c>
      <c r="D95" s="179">
        <f>Fintab!I140</f>
        <v>0</v>
      </c>
      <c r="E95" s="179">
        <f>Fintab!J140</f>
        <v>0</v>
      </c>
      <c r="F95" s="159">
        <f t="shared" si="5"/>
        <v>0</v>
      </c>
      <c r="G95" s="181" t="s">
        <v>37</v>
      </c>
      <c r="H95" s="179">
        <f>IF(LEN(I95)&gt;1,LEN(I95), 0)</f>
        <v>13</v>
      </c>
      <c r="I95" s="178" t="str">
        <f>IF(Tablica_A!C66&lt;&gt; "",Tablica_A!C66,"-")</f>
        <v>BORIS HMELINA</v>
      </c>
    </row>
    <row r="96" spans="1:9" hidden="1" x14ac:dyDescent="0.2">
      <c r="A96" s="179">
        <f>Fintab!F141</f>
        <v>102</v>
      </c>
      <c r="B96" s="179">
        <f>Fintab!G141</f>
        <v>1921159</v>
      </c>
      <c r="C96" s="179">
        <f>Fintab!H141</f>
        <v>195462</v>
      </c>
      <c r="D96" s="179">
        <f>Fintab!I141</f>
        <v>369941</v>
      </c>
      <c r="E96" s="179">
        <f>Fintab!J141</f>
        <v>1746680</v>
      </c>
      <c r="F96" s="159">
        <f t="shared" si="5"/>
        <v>10616798.52</v>
      </c>
      <c r="G96" s="181" t="s">
        <v>38</v>
      </c>
      <c r="H96" s="179">
        <f>Tablica_A!I66</f>
        <v>16513</v>
      </c>
      <c r="I96" s="178" t="s">
        <v>854</v>
      </c>
    </row>
    <row r="97" spans="1:9" hidden="1" x14ac:dyDescent="0.2">
      <c r="A97" s="179">
        <v>0</v>
      </c>
      <c r="B97" s="179">
        <v>0</v>
      </c>
      <c r="C97" s="179">
        <v>0</v>
      </c>
      <c r="D97" s="179">
        <v>0</v>
      </c>
      <c r="E97" s="179">
        <v>0</v>
      </c>
      <c r="F97" s="159">
        <v>0</v>
      </c>
      <c r="G97" s="181" t="s">
        <v>39</v>
      </c>
      <c r="H97" s="179">
        <f>IF(LEN(I97)&gt;1,LEN(I97), 0)</f>
        <v>6</v>
      </c>
      <c r="I97" s="178" t="str">
        <f>IF(Tablica_A!K66&lt;&gt; "",Tablica_A!K66,"-")</f>
        <v>ZAGREB</v>
      </c>
    </row>
    <row r="98" spans="1:9" hidden="1" x14ac:dyDescent="0.2">
      <c r="A98" s="179">
        <v>0</v>
      </c>
      <c r="B98" s="179">
        <v>0</v>
      </c>
      <c r="C98" s="179">
        <v>0</v>
      </c>
      <c r="D98" s="179">
        <v>0</v>
      </c>
      <c r="E98" s="179">
        <v>0</v>
      </c>
      <c r="F98" s="159">
        <v>0</v>
      </c>
      <c r="G98" s="181" t="s">
        <v>40</v>
      </c>
      <c r="H98" s="179">
        <f>IF(LEN(I98)&gt;1,LEN(I98), 0)</f>
        <v>16</v>
      </c>
      <c r="I98" s="178" t="str">
        <f>IF(Tablica_A!O66&lt;&gt; "",Tablica_A!O66,"-")</f>
        <v>FRATERŠČICA 81/1</v>
      </c>
    </row>
    <row r="99" spans="1:9" hidden="1" x14ac:dyDescent="0.2">
      <c r="A99" s="179">
        <v>0</v>
      </c>
      <c r="B99" s="179">
        <v>0</v>
      </c>
      <c r="C99" s="179">
        <v>0</v>
      </c>
      <c r="D99" s="179">
        <v>0</v>
      </c>
      <c r="E99" s="179">
        <v>0</v>
      </c>
      <c r="F99" s="159">
        <v>0</v>
      </c>
      <c r="G99" s="181" t="s">
        <v>41</v>
      </c>
      <c r="H99" s="179">
        <f>IF(LEN(I99)&gt;1,LEN(I99), 0)</f>
        <v>14</v>
      </c>
      <c r="I99" s="178" t="str">
        <f>IF(Tablica_A!C68&lt;&gt; "",Tablica_A!C68,"-")</f>
        <v>FRANJO MALETIĆ</v>
      </c>
    </row>
    <row r="100" spans="1:9" hidden="1" x14ac:dyDescent="0.2">
      <c r="A100" s="179">
        <v>0</v>
      </c>
      <c r="B100" s="179">
        <v>0</v>
      </c>
      <c r="C100" s="179">
        <v>0</v>
      </c>
      <c r="D100" s="179">
        <v>0</v>
      </c>
      <c r="E100" s="179">
        <v>0</v>
      </c>
      <c r="F100" s="159">
        <v>0</v>
      </c>
      <c r="G100" s="181" t="s">
        <v>42</v>
      </c>
      <c r="H100" s="179">
        <f>Tablica_A!I68</f>
        <v>18769</v>
      </c>
      <c r="I100" s="178" t="s">
        <v>854</v>
      </c>
    </row>
    <row r="101" spans="1:9" hidden="1" x14ac:dyDescent="0.2">
      <c r="A101" s="179">
        <v>0</v>
      </c>
      <c r="B101" s="179">
        <v>0</v>
      </c>
      <c r="C101" s="179">
        <v>0</v>
      </c>
      <c r="D101" s="179">
        <v>0</v>
      </c>
      <c r="E101" s="179">
        <v>0</v>
      </c>
      <c r="F101" s="159">
        <v>0</v>
      </c>
      <c r="G101" s="181" t="s">
        <v>43</v>
      </c>
      <c r="H101" s="179">
        <f>IF(LEN(I101)&gt;1,LEN(I101), 0)</f>
        <v>6</v>
      </c>
      <c r="I101" s="178" t="str">
        <f>IF(Tablica_A!K68&lt;&gt; "",Tablica_A!K68,"-")</f>
        <v>ZAGREB</v>
      </c>
    </row>
    <row r="102" spans="1:9" hidden="1" x14ac:dyDescent="0.2">
      <c r="A102" s="179">
        <v>0</v>
      </c>
      <c r="B102" s="179">
        <v>0</v>
      </c>
      <c r="C102" s="179">
        <v>0</v>
      </c>
      <c r="D102" s="179">
        <v>0</v>
      </c>
      <c r="E102" s="179">
        <v>0</v>
      </c>
      <c r="F102" s="159">
        <v>0</v>
      </c>
      <c r="G102" s="181" t="s">
        <v>44</v>
      </c>
      <c r="H102" s="179">
        <f>IF(LEN(I102)&gt;1,LEN(I102), 0)</f>
        <v>15</v>
      </c>
      <c r="I102" s="178" t="str">
        <f>IF(Tablica_A!O68&lt;&gt; "",Tablica_A!O68,"-")</f>
        <v>PETRINJSKA 28/A</v>
      </c>
    </row>
    <row r="103" spans="1:9" hidden="1" x14ac:dyDescent="0.2">
      <c r="A103" s="179">
        <v>0</v>
      </c>
      <c r="B103" s="179">
        <v>0</v>
      </c>
      <c r="C103" s="179">
        <v>0</v>
      </c>
      <c r="D103" s="179">
        <v>0</v>
      </c>
      <c r="E103" s="179">
        <v>0</v>
      </c>
      <c r="F103" s="159">
        <v>0</v>
      </c>
      <c r="G103" s="181" t="s">
        <v>45</v>
      </c>
      <c r="H103" s="179">
        <f>IF(LEN(I103)&gt;1,LEN(I103), 0)</f>
        <v>15</v>
      </c>
      <c r="I103" s="178" t="str">
        <f>IF(Tablica_A!C70&lt;&gt; "",Tablica_A!C70,"-")</f>
        <v>MILAN ARTUKOVIĆ</v>
      </c>
    </row>
    <row r="104" spans="1:9" hidden="1" x14ac:dyDescent="0.2">
      <c r="A104" s="179">
        <v>0</v>
      </c>
      <c r="B104" s="179">
        <v>0</v>
      </c>
      <c r="C104" s="179">
        <v>0</v>
      </c>
      <c r="D104" s="179">
        <v>0</v>
      </c>
      <c r="E104" s="179">
        <v>0</v>
      </c>
      <c r="F104" s="159">
        <v>0</v>
      </c>
      <c r="G104" s="181" t="s">
        <v>46</v>
      </c>
      <c r="H104" s="179">
        <f>Tablica_A!I70</f>
        <v>12550</v>
      </c>
      <c r="I104" s="178" t="s">
        <v>854</v>
      </c>
    </row>
    <row r="105" spans="1:9" hidden="1" x14ac:dyDescent="0.2">
      <c r="A105" s="179">
        <v>0</v>
      </c>
      <c r="B105" s="179">
        <v>0</v>
      </c>
      <c r="C105" s="179">
        <v>0</v>
      </c>
      <c r="D105" s="179">
        <v>0</v>
      </c>
      <c r="E105" s="179">
        <v>0</v>
      </c>
      <c r="F105" s="159">
        <v>0</v>
      </c>
      <c r="G105" s="181" t="s">
        <v>47</v>
      </c>
      <c r="H105" s="179">
        <f>IF(LEN(I105)&gt;1,LEN(I105), 0)</f>
        <v>6</v>
      </c>
      <c r="I105" s="178" t="str">
        <f>IF(Tablica_A!K70&lt;&gt; "",Tablica_A!K70,"-")</f>
        <v>ZAGREB</v>
      </c>
    </row>
    <row r="106" spans="1:9" hidden="1" x14ac:dyDescent="0.2">
      <c r="A106" s="179">
        <v>0</v>
      </c>
      <c r="B106" s="179">
        <v>0</v>
      </c>
      <c r="C106" s="179">
        <v>0</v>
      </c>
      <c r="D106" s="179">
        <v>0</v>
      </c>
      <c r="E106" s="179">
        <v>0</v>
      </c>
      <c r="F106" s="159">
        <v>0</v>
      </c>
      <c r="G106" s="181" t="s">
        <v>48</v>
      </c>
      <c r="H106" s="179">
        <f>IF(LEN(I106)&gt;1,LEN(I106), 0)</f>
        <v>11</v>
      </c>
      <c r="I106" s="178" t="str">
        <f>IF(Tablica_A!O70&lt;&gt; "",Tablica_A!O70,"-")</f>
        <v>NAZOROVA 18</v>
      </c>
    </row>
    <row r="107" spans="1:9" hidden="1" x14ac:dyDescent="0.2">
      <c r="A107" s="179">
        <v>0</v>
      </c>
      <c r="B107" s="179">
        <v>0</v>
      </c>
      <c r="C107" s="179">
        <v>0</v>
      </c>
      <c r="D107" s="179">
        <v>0</v>
      </c>
      <c r="E107" s="179">
        <v>0</v>
      </c>
      <c r="F107" s="159">
        <v>0</v>
      </c>
      <c r="G107" s="181" t="s">
        <v>49</v>
      </c>
      <c r="H107" s="179">
        <f>IF(LEN(I107)&gt;1,LEN(I107), 0)</f>
        <v>14</v>
      </c>
      <c r="I107" s="178" t="str">
        <f>IF(Tablica_A!C72&lt;&gt; "",Tablica_A!C72,"-")</f>
        <v>GORAN GAZIVODA</v>
      </c>
    </row>
    <row r="108" spans="1:9" hidden="1" x14ac:dyDescent="0.2">
      <c r="A108" s="179">
        <v>0</v>
      </c>
      <c r="B108" s="179">
        <v>0</v>
      </c>
      <c r="C108" s="179">
        <v>0</v>
      </c>
      <c r="D108" s="179">
        <v>0</v>
      </c>
      <c r="E108" s="179">
        <v>0</v>
      </c>
      <c r="F108" s="159">
        <v>0</v>
      </c>
      <c r="G108" s="181" t="s">
        <v>50</v>
      </c>
      <c r="H108" s="179">
        <f>Tablica_A!I72</f>
        <v>17969</v>
      </c>
      <c r="I108" s="178" t="s">
        <v>854</v>
      </c>
    </row>
    <row r="109" spans="1:9" hidden="1" x14ac:dyDescent="0.2">
      <c r="A109" s="179">
        <v>0</v>
      </c>
      <c r="B109" s="179">
        <v>0</v>
      </c>
      <c r="C109" s="179">
        <v>0</v>
      </c>
      <c r="D109" s="179">
        <v>0</v>
      </c>
      <c r="E109" s="179">
        <v>0</v>
      </c>
      <c r="F109" s="159">
        <v>0</v>
      </c>
      <c r="G109" s="181" t="s">
        <v>51</v>
      </c>
      <c r="H109" s="179">
        <f>IF(LEN(I109)&gt;1,LEN(I109), 0)</f>
        <v>6</v>
      </c>
      <c r="I109" s="178" t="str">
        <f>IF(Tablica_A!K72&lt;&gt; "",Tablica_A!K72,"-")</f>
        <v>ZAGREB</v>
      </c>
    </row>
    <row r="110" spans="1:9" hidden="1" x14ac:dyDescent="0.2">
      <c r="A110" s="179">
        <v>0</v>
      </c>
      <c r="B110" s="179">
        <v>0</v>
      </c>
      <c r="C110" s="179">
        <v>0</v>
      </c>
      <c r="D110" s="179">
        <v>0</v>
      </c>
      <c r="E110" s="179">
        <v>0</v>
      </c>
      <c r="F110" s="159">
        <v>0</v>
      </c>
      <c r="G110" s="181" t="s">
        <v>52</v>
      </c>
      <c r="H110" s="179">
        <f>IF(LEN(I110)&gt;1,LEN(I110), 0)</f>
        <v>19</v>
      </c>
      <c r="I110" s="178" t="str">
        <f>IF(Tablica_A!O72&lt;&gt; "",Tablica_A!O72,"-")</f>
        <v>IVANA KUKULJEVIĆA 3</v>
      </c>
    </row>
    <row r="111" spans="1:9" hidden="1" x14ac:dyDescent="0.2">
      <c r="A111" s="179">
        <v>0</v>
      </c>
      <c r="B111" s="179">
        <v>0</v>
      </c>
      <c r="C111" s="179">
        <v>0</v>
      </c>
      <c r="D111" s="179">
        <v>0</v>
      </c>
      <c r="E111" s="179">
        <v>0</v>
      </c>
      <c r="F111" s="159">
        <v>0</v>
      </c>
      <c r="G111" s="181" t="s">
        <v>53</v>
      </c>
      <c r="H111" s="179">
        <f>IF(LEN(I111)&gt;1,LEN(I111), 0)</f>
        <v>14</v>
      </c>
      <c r="I111" s="178" t="str">
        <f>IF(Tablica_A!C74&lt;&gt; "",Tablica_A!C74,"-")</f>
        <v>KSENIJA HORVAT</v>
      </c>
    </row>
    <row r="112" spans="1:9" hidden="1" x14ac:dyDescent="0.2">
      <c r="A112" s="179">
        <v>0</v>
      </c>
      <c r="B112" s="179">
        <v>0</v>
      </c>
      <c r="C112" s="179">
        <v>0</v>
      </c>
      <c r="D112" s="179">
        <v>0</v>
      </c>
      <c r="E112" s="179">
        <v>0</v>
      </c>
      <c r="F112" s="159">
        <v>0</v>
      </c>
      <c r="G112" s="181" t="s">
        <v>54</v>
      </c>
      <c r="H112" s="179">
        <f>Tablica_A!I74</f>
        <v>24262</v>
      </c>
      <c r="I112" s="178" t="s">
        <v>854</v>
      </c>
    </row>
    <row r="113" spans="1:9" hidden="1" x14ac:dyDescent="0.2">
      <c r="A113" s="179">
        <v>0</v>
      </c>
      <c r="B113" s="179">
        <v>0</v>
      </c>
      <c r="C113" s="179">
        <v>0</v>
      </c>
      <c r="D113" s="179">
        <v>0</v>
      </c>
      <c r="E113" s="179">
        <v>0</v>
      </c>
      <c r="F113" s="159">
        <v>0</v>
      </c>
      <c r="G113" s="181" t="s">
        <v>55</v>
      </c>
      <c r="H113" s="179">
        <f>IF(LEN(I113)&gt;1,LEN(I113), 0)</f>
        <v>10</v>
      </c>
      <c r="I113" s="178" t="str">
        <f>IF(Tablica_A!K74&lt;&gt; "",Tablica_A!K74,"-")</f>
        <v>KOPRIVNICA</v>
      </c>
    </row>
    <row r="114" spans="1:9" hidden="1" x14ac:dyDescent="0.2">
      <c r="A114" s="179">
        <v>0</v>
      </c>
      <c r="B114" s="179">
        <v>0</v>
      </c>
      <c r="C114" s="179">
        <v>0</v>
      </c>
      <c r="D114" s="179">
        <v>0</v>
      </c>
      <c r="E114" s="179">
        <v>0</v>
      </c>
      <c r="F114" s="159">
        <v>0</v>
      </c>
      <c r="G114" s="181" t="s">
        <v>56</v>
      </c>
      <c r="H114" s="179">
        <f>IF(LEN(I114)&gt;1,LEN(I114), 0)</f>
        <v>16</v>
      </c>
      <c r="I114" s="178" t="str">
        <f>IF(Tablica_A!O74&lt;&gt; "",Tablica_A!O74,"-")</f>
        <v>DONJI BANOVEC 10</v>
      </c>
    </row>
    <row r="115" spans="1:9" hidden="1" x14ac:dyDescent="0.2">
      <c r="A115" s="179">
        <v>0</v>
      </c>
      <c r="B115" s="179">
        <v>0</v>
      </c>
      <c r="C115" s="179">
        <v>0</v>
      </c>
      <c r="D115" s="179">
        <v>0</v>
      </c>
      <c r="E115" s="179">
        <v>0</v>
      </c>
      <c r="F115" s="159">
        <v>0</v>
      </c>
      <c r="G115" s="181" t="s">
        <v>57</v>
      </c>
      <c r="H115" s="179">
        <f>IF(LEN(I115)&gt;1,LEN(I115), 0)</f>
        <v>0</v>
      </c>
      <c r="I115" s="178" t="str">
        <f>IF(Tablica_A!C76&lt;&gt; "",Tablica_A!C76,"-")</f>
        <v>-</v>
      </c>
    </row>
    <row r="116" spans="1:9" hidden="1" x14ac:dyDescent="0.2">
      <c r="A116" s="179">
        <v>0</v>
      </c>
      <c r="B116" s="179">
        <v>0</v>
      </c>
      <c r="C116" s="179">
        <v>0</v>
      </c>
      <c r="D116" s="179">
        <v>0</v>
      </c>
      <c r="E116" s="179">
        <v>0</v>
      </c>
      <c r="F116" s="159">
        <v>0</v>
      </c>
      <c r="G116" s="181" t="s">
        <v>58</v>
      </c>
      <c r="H116" s="179">
        <f>Tablica_A!I76</f>
        <v>0</v>
      </c>
      <c r="I116" s="178" t="s">
        <v>854</v>
      </c>
    </row>
    <row r="117" spans="1:9" hidden="1" x14ac:dyDescent="0.2">
      <c r="A117" s="179">
        <v>0</v>
      </c>
      <c r="B117" s="179">
        <v>0</v>
      </c>
      <c r="C117" s="179">
        <v>0</v>
      </c>
      <c r="D117" s="179">
        <v>0</v>
      </c>
      <c r="E117" s="179">
        <v>0</v>
      </c>
      <c r="F117" s="159">
        <v>0</v>
      </c>
      <c r="G117" s="181" t="s">
        <v>59</v>
      </c>
      <c r="H117" s="179">
        <f>IF(LEN(I117)&gt;1,LEN(I117), 0)</f>
        <v>0</v>
      </c>
      <c r="I117" s="178" t="str">
        <f>IF(Tablica_A!K76&lt;&gt; "",Tablica_A!K76,"-")</f>
        <v>-</v>
      </c>
    </row>
    <row r="118" spans="1:9" hidden="1" x14ac:dyDescent="0.2">
      <c r="A118" s="179">
        <v>0</v>
      </c>
      <c r="B118" s="179">
        <v>0</v>
      </c>
      <c r="C118" s="179">
        <v>0</v>
      </c>
      <c r="D118" s="179">
        <v>0</v>
      </c>
      <c r="E118" s="179">
        <v>0</v>
      </c>
      <c r="F118" s="159">
        <v>0</v>
      </c>
      <c r="G118" s="181" t="s">
        <v>60</v>
      </c>
      <c r="H118" s="179">
        <f>IF(LEN(I118)&gt;1,LEN(I118), 0)</f>
        <v>0</v>
      </c>
      <c r="I118" s="178" t="str">
        <f>IF(Tablica_A!O76&lt;&gt; "",Tablica_A!O76,"-")</f>
        <v>-</v>
      </c>
    </row>
    <row r="119" spans="1:9" hidden="1" x14ac:dyDescent="0.2">
      <c r="A119" s="179">
        <v>0</v>
      </c>
      <c r="B119" s="179">
        <v>0</v>
      </c>
      <c r="C119" s="179">
        <v>0</v>
      </c>
      <c r="D119" s="179">
        <v>0</v>
      </c>
      <c r="E119" s="179">
        <v>0</v>
      </c>
      <c r="F119" s="159">
        <v>0</v>
      </c>
      <c r="G119" s="181" t="s">
        <v>74</v>
      </c>
      <c r="H119" s="179">
        <f>IF(LEN(I119)&gt;1,LEN(I119), 0)</f>
        <v>0</v>
      </c>
      <c r="I119" s="178" t="str">
        <f>IF(Tablica_A!C78&lt;&gt; "",Tablica_A!C78,"-")</f>
        <v>-</v>
      </c>
    </row>
    <row r="120" spans="1:9" hidden="1" x14ac:dyDescent="0.2">
      <c r="A120" s="179">
        <v>0</v>
      </c>
      <c r="B120" s="179">
        <v>0</v>
      </c>
      <c r="C120" s="179">
        <v>0</v>
      </c>
      <c r="D120" s="179">
        <v>0</v>
      </c>
      <c r="E120" s="179">
        <v>0</v>
      </c>
      <c r="F120" s="159">
        <v>0</v>
      </c>
      <c r="G120" s="181" t="s">
        <v>86</v>
      </c>
      <c r="H120" s="179">
        <f>Tablica_A!I78</f>
        <v>0</v>
      </c>
      <c r="I120" s="178" t="s">
        <v>854</v>
      </c>
    </row>
    <row r="121" spans="1:9" hidden="1" x14ac:dyDescent="0.2">
      <c r="A121" s="179">
        <v>0</v>
      </c>
      <c r="B121" s="179">
        <v>0</v>
      </c>
      <c r="C121" s="179">
        <v>0</v>
      </c>
      <c r="D121" s="179">
        <v>0</v>
      </c>
      <c r="E121" s="179">
        <v>0</v>
      </c>
      <c r="F121" s="159">
        <v>0</v>
      </c>
      <c r="G121" s="181" t="s">
        <v>87</v>
      </c>
      <c r="H121" s="179">
        <f>IF(LEN(I121)&gt;1,LEN(I121), 0)</f>
        <v>0</v>
      </c>
      <c r="I121" s="178" t="str">
        <f>IF(Tablica_A!K78&lt;&gt; "",Tablica_A!K78,"-")</f>
        <v>-</v>
      </c>
    </row>
    <row r="122" spans="1:9" hidden="1" x14ac:dyDescent="0.2">
      <c r="A122" s="179">
        <v>0</v>
      </c>
      <c r="B122" s="179">
        <v>0</v>
      </c>
      <c r="C122" s="179">
        <v>0</v>
      </c>
      <c r="D122" s="179">
        <v>0</v>
      </c>
      <c r="E122" s="179">
        <v>0</v>
      </c>
      <c r="F122" s="159">
        <v>0</v>
      </c>
      <c r="G122" s="181" t="s">
        <v>88</v>
      </c>
      <c r="H122" s="179">
        <f>IF(LEN(I122)&gt;1,LEN(I122), 0)</f>
        <v>0</v>
      </c>
      <c r="I122" s="178" t="str">
        <f>IF(Tablica_A!O78&lt;&gt; "",Tablica_A!O78,"-")</f>
        <v>-</v>
      </c>
    </row>
    <row r="123" spans="1:9" hidden="1" x14ac:dyDescent="0.2">
      <c r="A123" s="179">
        <v>0</v>
      </c>
      <c r="B123" s="179">
        <v>0</v>
      </c>
      <c r="C123" s="179">
        <v>0</v>
      </c>
      <c r="D123" s="179">
        <v>0</v>
      </c>
      <c r="E123" s="179">
        <v>0</v>
      </c>
      <c r="F123" s="159">
        <v>0</v>
      </c>
      <c r="G123" s="181" t="s">
        <v>70</v>
      </c>
      <c r="H123" s="179">
        <f>IF(LEN(I123)&gt;1,LEN(I123), 0)</f>
        <v>0</v>
      </c>
      <c r="I123" s="178" t="str">
        <f>IF(Tablica_A!C80&lt;&gt; "",Tablica_A!C80,"-")</f>
        <v>-</v>
      </c>
    </row>
    <row r="124" spans="1:9" hidden="1" x14ac:dyDescent="0.2">
      <c r="A124" s="179">
        <v>0</v>
      </c>
      <c r="B124" s="179">
        <v>0</v>
      </c>
      <c r="C124" s="179">
        <v>0</v>
      </c>
      <c r="D124" s="179">
        <v>0</v>
      </c>
      <c r="E124" s="179">
        <v>0</v>
      </c>
      <c r="F124" s="159">
        <v>0</v>
      </c>
      <c r="G124" s="181" t="s">
        <v>71</v>
      </c>
      <c r="H124" s="179">
        <f>Tablica_A!I80</f>
        <v>0</v>
      </c>
      <c r="I124" s="178" t="s">
        <v>854</v>
      </c>
    </row>
    <row r="125" spans="1:9" hidden="1" x14ac:dyDescent="0.2">
      <c r="A125" s="179">
        <v>0</v>
      </c>
      <c r="B125" s="179">
        <v>0</v>
      </c>
      <c r="C125" s="179">
        <v>0</v>
      </c>
      <c r="D125" s="179">
        <v>0</v>
      </c>
      <c r="E125" s="179">
        <v>0</v>
      </c>
      <c r="F125" s="159">
        <v>0</v>
      </c>
      <c r="G125" s="181" t="s">
        <v>72</v>
      </c>
      <c r="H125" s="179">
        <f>IF(LEN(I125)&gt;1,LEN(I125), 0)</f>
        <v>0</v>
      </c>
      <c r="I125" s="178" t="str">
        <f>IF(Tablica_A!K80&lt;&gt; "",Tablica_A!K80,"-")</f>
        <v>-</v>
      </c>
    </row>
    <row r="126" spans="1:9" hidden="1" x14ac:dyDescent="0.2">
      <c r="A126" s="179">
        <v>0</v>
      </c>
      <c r="B126" s="179">
        <v>0</v>
      </c>
      <c r="C126" s="179">
        <v>0</v>
      </c>
      <c r="D126" s="179">
        <v>0</v>
      </c>
      <c r="E126" s="179">
        <v>0</v>
      </c>
      <c r="F126" s="159">
        <v>0</v>
      </c>
      <c r="G126" s="181" t="s">
        <v>73</v>
      </c>
      <c r="H126" s="179">
        <f>IF(LEN(I126)&gt;1,LEN(I126), 0)</f>
        <v>0</v>
      </c>
      <c r="I126" s="178" t="str">
        <f>IF(Tablica_A!O80&lt;&gt; "",Tablica_A!O80,"-")</f>
        <v>-</v>
      </c>
    </row>
    <row r="127" spans="1:9" hidden="1" x14ac:dyDescent="0.2">
      <c r="A127" s="179">
        <v>0</v>
      </c>
      <c r="B127" s="179">
        <v>0</v>
      </c>
      <c r="C127" s="179">
        <v>0</v>
      </c>
      <c r="D127" s="179">
        <v>0</v>
      </c>
      <c r="E127" s="179">
        <v>0</v>
      </c>
      <c r="F127" s="159">
        <v>0</v>
      </c>
      <c r="G127" s="181" t="s">
        <v>66</v>
      </c>
      <c r="H127" s="179">
        <f>IF(LEN(I127)&gt;1,LEN(I127), 0)</f>
        <v>0</v>
      </c>
      <c r="I127" s="178" t="str">
        <f>IF(Tablica_A!C82&lt;&gt; "",Tablica_A!C82,"-")</f>
        <v>-</v>
      </c>
    </row>
    <row r="128" spans="1:9" hidden="1" x14ac:dyDescent="0.2">
      <c r="A128" s="179">
        <v>0</v>
      </c>
      <c r="B128" s="179">
        <v>0</v>
      </c>
      <c r="C128" s="179">
        <v>0</v>
      </c>
      <c r="D128" s="179">
        <v>0</v>
      </c>
      <c r="E128" s="179">
        <v>0</v>
      </c>
      <c r="F128" s="159">
        <v>0</v>
      </c>
      <c r="G128" s="181" t="s">
        <v>67</v>
      </c>
      <c r="H128" s="179">
        <f>Tablica_A!I82</f>
        <v>0</v>
      </c>
      <c r="I128" s="178" t="s">
        <v>854</v>
      </c>
    </row>
    <row r="129" spans="1:9" hidden="1" x14ac:dyDescent="0.2">
      <c r="A129" s="179">
        <v>0</v>
      </c>
      <c r="B129" s="179">
        <v>0</v>
      </c>
      <c r="C129" s="179">
        <v>0</v>
      </c>
      <c r="D129" s="179">
        <v>0</v>
      </c>
      <c r="E129" s="179">
        <v>0</v>
      </c>
      <c r="F129" s="159">
        <v>0</v>
      </c>
      <c r="G129" s="181" t="s">
        <v>68</v>
      </c>
      <c r="H129" s="179">
        <f>IF(LEN(I129)&gt;1,LEN(I129), 0)</f>
        <v>0</v>
      </c>
      <c r="I129" s="178" t="str">
        <f>IF(Tablica_A!K82&lt;&gt; "",Tablica_A!K82,"-")</f>
        <v>-</v>
      </c>
    </row>
    <row r="130" spans="1:9" hidden="1" x14ac:dyDescent="0.2">
      <c r="A130" s="179">
        <v>0</v>
      </c>
      <c r="B130" s="179">
        <v>0</v>
      </c>
      <c r="C130" s="179">
        <v>0</v>
      </c>
      <c r="D130" s="179">
        <v>0</v>
      </c>
      <c r="E130" s="179">
        <v>0</v>
      </c>
      <c r="F130" s="159">
        <v>0</v>
      </c>
      <c r="G130" s="181" t="s">
        <v>69</v>
      </c>
      <c r="H130" s="179">
        <f>IF(LEN(I130)&gt;1,LEN(I130), 0)</f>
        <v>0</v>
      </c>
      <c r="I130" s="178" t="str">
        <f>IF(Tablica_A!O82&lt;&gt; "",Tablica_A!O82,"-")</f>
        <v>-</v>
      </c>
    </row>
    <row r="131" spans="1:9" hidden="1" x14ac:dyDescent="0.2">
      <c r="A131" s="179">
        <v>0</v>
      </c>
      <c r="B131" s="179">
        <v>0</v>
      </c>
      <c r="C131" s="179">
        <v>0</v>
      </c>
      <c r="D131" s="179">
        <v>0</v>
      </c>
      <c r="E131" s="179">
        <v>0</v>
      </c>
      <c r="F131" s="159">
        <v>0</v>
      </c>
      <c r="G131" s="181" t="s">
        <v>65</v>
      </c>
      <c r="H131" s="179">
        <f>IF(LEN(I131)&gt;1,LEN(I131), 0)</f>
        <v>0</v>
      </c>
      <c r="I131" s="178" t="str">
        <f>IF(Tablica_A!C84&lt;&gt; "",Tablica_A!C84,"-")</f>
        <v>-</v>
      </c>
    </row>
    <row r="132" spans="1:9" hidden="1" x14ac:dyDescent="0.2">
      <c r="A132" s="179">
        <v>0</v>
      </c>
      <c r="B132" s="179">
        <v>0</v>
      </c>
      <c r="C132" s="179">
        <v>0</v>
      </c>
      <c r="D132" s="179">
        <v>0</v>
      </c>
      <c r="E132" s="179">
        <v>0</v>
      </c>
      <c r="F132" s="159">
        <v>0</v>
      </c>
      <c r="G132" s="181" t="s">
        <v>62</v>
      </c>
      <c r="H132" s="179">
        <f>Tablica_A!I84</f>
        <v>0</v>
      </c>
      <c r="I132" s="178" t="s">
        <v>854</v>
      </c>
    </row>
    <row r="133" spans="1:9" hidden="1" x14ac:dyDescent="0.2">
      <c r="A133" s="179">
        <v>0</v>
      </c>
      <c r="B133" s="179">
        <v>0</v>
      </c>
      <c r="C133" s="179">
        <v>0</v>
      </c>
      <c r="D133" s="179">
        <v>0</v>
      </c>
      <c r="E133" s="179">
        <v>0</v>
      </c>
      <c r="F133" s="159">
        <v>0</v>
      </c>
      <c r="G133" s="181" t="s">
        <v>63</v>
      </c>
      <c r="H133" s="179">
        <f>IF(LEN(I133)&gt;1,LEN(I133), 0)</f>
        <v>0</v>
      </c>
      <c r="I133" s="178" t="str">
        <f>IF(Tablica_A!K84&lt;&gt; "",Tablica_A!K84,"-")</f>
        <v>-</v>
      </c>
    </row>
    <row r="134" spans="1:9" hidden="1" x14ac:dyDescent="0.2">
      <c r="A134" s="179">
        <v>0</v>
      </c>
      <c r="B134" s="179">
        <v>0</v>
      </c>
      <c r="C134" s="179">
        <v>0</v>
      </c>
      <c r="D134" s="179">
        <v>0</v>
      </c>
      <c r="E134" s="179">
        <v>0</v>
      </c>
      <c r="F134" s="159">
        <v>0</v>
      </c>
      <c r="G134" s="181" t="s">
        <v>64</v>
      </c>
      <c r="H134" s="179">
        <f>IF(LEN(I134)&gt;1,LEN(I134), 0)</f>
        <v>0</v>
      </c>
      <c r="I134" s="178" t="str">
        <f>IF(Tablica_A!O84&lt;&gt; "",Tablica_A!O84,"-")</f>
        <v>-</v>
      </c>
    </row>
    <row r="135" spans="1:9" hidden="1" x14ac:dyDescent="0.2">
      <c r="A135" s="179">
        <v>0</v>
      </c>
      <c r="B135" s="179">
        <v>0</v>
      </c>
      <c r="C135" s="179">
        <v>0</v>
      </c>
      <c r="D135" s="179">
        <v>0</v>
      </c>
      <c r="E135" s="179">
        <v>0</v>
      </c>
      <c r="F135" s="159">
        <v>0</v>
      </c>
      <c r="G135" s="178" t="s">
        <v>89</v>
      </c>
      <c r="H135" s="179">
        <f>Tablica_A!U90</f>
        <v>16537</v>
      </c>
      <c r="I135" s="178" t="s">
        <v>854</v>
      </c>
    </row>
    <row r="136" spans="1:9" hidden="1" x14ac:dyDescent="0.2">
      <c r="A136" s="179">
        <v>0</v>
      </c>
      <c r="B136" s="179">
        <v>0</v>
      </c>
      <c r="C136" s="179">
        <v>0</v>
      </c>
      <c r="D136" s="179">
        <v>0</v>
      </c>
      <c r="E136" s="179">
        <v>0</v>
      </c>
      <c r="F136" s="159">
        <v>0</v>
      </c>
      <c r="G136" s="178" t="s">
        <v>98</v>
      </c>
      <c r="H136" s="179">
        <v>0</v>
      </c>
      <c r="I136" s="178" t="str">
        <f>IF(Tablica_A!C95&lt;&gt; "",Tablica_A!C95,"-")</f>
        <v>FIMA GRUPA D.D.</v>
      </c>
    </row>
    <row r="137" spans="1:9" hidden="1" x14ac:dyDescent="0.2">
      <c r="A137" s="179">
        <v>0</v>
      </c>
      <c r="B137" s="179">
        <v>0</v>
      </c>
      <c r="C137" s="179">
        <v>0</v>
      </c>
      <c r="D137" s="179">
        <v>0</v>
      </c>
      <c r="E137" s="179">
        <v>0</v>
      </c>
      <c r="F137" s="159">
        <v>0</v>
      </c>
      <c r="G137" s="178" t="s">
        <v>99</v>
      </c>
      <c r="H137" s="179">
        <f t="shared" ref="H137:H155" si="6">IF(LEN(I137)&gt;1,LEN(I137), 0)</f>
        <v>35</v>
      </c>
      <c r="I137" s="178" t="str">
        <f>IF(Tablica_A!C97&lt;&gt; "",Tablica_A!C97,"-")</f>
        <v>HRVATSKI FOND ZA PRIVATIZACIJU/HZMO</v>
      </c>
    </row>
    <row r="138" spans="1:9" hidden="1" x14ac:dyDescent="0.2">
      <c r="A138" s="179">
        <v>0</v>
      </c>
      <c r="B138" s="179">
        <v>0</v>
      </c>
      <c r="C138" s="179">
        <v>0</v>
      </c>
      <c r="D138" s="179">
        <v>0</v>
      </c>
      <c r="E138" s="179">
        <v>0</v>
      </c>
      <c r="F138" s="159">
        <v>0</v>
      </c>
      <c r="G138" s="178" t="s">
        <v>100</v>
      </c>
      <c r="H138" s="179">
        <f t="shared" si="6"/>
        <v>30</v>
      </c>
      <c r="I138" s="178" t="str">
        <f>IF(Tablica_A!C99&lt;&gt; "",Tablica_A!C99,"-")</f>
        <v>HRVATSKI FOND ZA PRIVATIZACIJU</v>
      </c>
    </row>
    <row r="139" spans="1:9" hidden="1" x14ac:dyDescent="0.2">
      <c r="A139" s="179">
        <v>0</v>
      </c>
      <c r="B139" s="179">
        <v>0</v>
      </c>
      <c r="C139" s="179">
        <v>0</v>
      </c>
      <c r="D139" s="179">
        <v>0</v>
      </c>
      <c r="E139" s="179">
        <v>0</v>
      </c>
      <c r="F139" s="159">
        <v>0</v>
      </c>
      <c r="G139" s="178" t="s">
        <v>101</v>
      </c>
      <c r="H139" s="179">
        <f t="shared" si="6"/>
        <v>53</v>
      </c>
      <c r="I139" s="178" t="str">
        <f>IF(Tablica_A!C101&lt;&gt; "",Tablica_A!C101,"-")</f>
        <v>ZA BA D.D./ ZBIRNI RN. ZA BANK AUSTRIA CREDITANSTALDT</v>
      </c>
    </row>
    <row r="140" spans="1:9" hidden="1" x14ac:dyDescent="0.2">
      <c r="A140" s="179">
        <v>0</v>
      </c>
      <c r="B140" s="179">
        <v>0</v>
      </c>
      <c r="C140" s="179">
        <v>0</v>
      </c>
      <c r="D140" s="179">
        <v>0</v>
      </c>
      <c r="E140" s="179">
        <v>0</v>
      </c>
      <c r="F140" s="159">
        <v>0</v>
      </c>
      <c r="G140" s="178" t="s">
        <v>102</v>
      </c>
      <c r="H140" s="179">
        <f t="shared" si="6"/>
        <v>43</v>
      </c>
      <c r="I140" s="178" t="str">
        <f>IF(Tablica_A!C103&lt;&gt; "",Tablica_A!C103,"-")</f>
        <v>PBZ D.D./KAPITALNI FOND ZATVORENI INV. FOND</v>
      </c>
    </row>
    <row r="141" spans="1:9" hidden="1" x14ac:dyDescent="0.2">
      <c r="A141" s="179">
        <v>0</v>
      </c>
      <c r="B141" s="179">
        <v>0</v>
      </c>
      <c r="C141" s="179">
        <v>0</v>
      </c>
      <c r="D141" s="179">
        <v>0</v>
      </c>
      <c r="E141" s="179">
        <v>0</v>
      </c>
      <c r="F141" s="159">
        <v>0</v>
      </c>
      <c r="G141" s="178" t="s">
        <v>103</v>
      </c>
      <c r="H141" s="179">
        <f t="shared" si="6"/>
        <v>45</v>
      </c>
      <c r="I141" s="178" t="str">
        <f>IF(Tablica_A!C105&lt;&gt; "",Tablica_A!C105,"-")</f>
        <v>SG-SPLITSKA BANKA D.D./ALLIANZ OBV. MIR. FOND</v>
      </c>
    </row>
    <row r="142" spans="1:9" hidden="1" x14ac:dyDescent="0.2">
      <c r="A142" s="179">
        <v>0</v>
      </c>
      <c r="B142" s="179">
        <v>0</v>
      </c>
      <c r="C142" s="179">
        <v>0</v>
      </c>
      <c r="D142" s="179">
        <v>0</v>
      </c>
      <c r="E142" s="179">
        <v>0</v>
      </c>
      <c r="F142" s="159">
        <v>0</v>
      </c>
      <c r="G142" s="178" t="s">
        <v>104</v>
      </c>
      <c r="H142" s="179">
        <f t="shared" si="6"/>
        <v>55</v>
      </c>
      <c r="I142" s="178" t="str">
        <f>IF(Tablica_A!C107&lt;&gt; "",Tablica_A!C107,"-")</f>
        <v>HYPO AA BANK D.D./PBZ CROATIA OSIGURANJE OBV. MIR. FOND</v>
      </c>
    </row>
    <row r="143" spans="1:9" hidden="1" x14ac:dyDescent="0.2">
      <c r="A143" s="179">
        <v>0</v>
      </c>
      <c r="B143" s="179">
        <v>0</v>
      </c>
      <c r="C143" s="179">
        <v>0</v>
      </c>
      <c r="D143" s="179">
        <v>0</v>
      </c>
      <c r="E143" s="179">
        <v>0</v>
      </c>
      <c r="F143" s="159">
        <v>0</v>
      </c>
      <c r="G143" s="178" t="s">
        <v>105</v>
      </c>
      <c r="H143" s="179">
        <f t="shared" si="6"/>
        <v>56</v>
      </c>
      <c r="I143" s="178" t="str">
        <f>IF(Tablica_A!C109&lt;&gt; "",Tablica_A!C109,"-")</f>
        <v>SG-SPLITSKA BANKA/RAIFFEISEN MIR. DRUŠTVO OBV. MIR. FOND</v>
      </c>
    </row>
    <row r="144" spans="1:9" hidden="1" x14ac:dyDescent="0.2">
      <c r="A144" s="179">
        <v>0</v>
      </c>
      <c r="B144" s="179">
        <v>0</v>
      </c>
      <c r="C144" s="179">
        <v>0</v>
      </c>
      <c r="D144" s="179">
        <v>0</v>
      </c>
      <c r="E144" s="179">
        <v>0</v>
      </c>
      <c r="F144" s="159">
        <v>0</v>
      </c>
      <c r="G144" s="178" t="s">
        <v>106</v>
      </c>
      <c r="H144" s="179">
        <f t="shared" si="6"/>
        <v>15</v>
      </c>
      <c r="I144" s="178" t="str">
        <f>IF(Tablica_A!C111&lt;&gt; "",Tablica_A!C111,"-")</f>
        <v>PBZ D.D./CN LTD</v>
      </c>
    </row>
    <row r="145" spans="1:9" hidden="1" x14ac:dyDescent="0.2">
      <c r="A145" s="179">
        <v>0</v>
      </c>
      <c r="B145" s="179">
        <v>0</v>
      </c>
      <c r="C145" s="179">
        <v>0</v>
      </c>
      <c r="D145" s="179">
        <v>0</v>
      </c>
      <c r="E145" s="179">
        <v>0</v>
      </c>
      <c r="F145" s="159">
        <v>0</v>
      </c>
      <c r="G145" s="178" t="s">
        <v>107</v>
      </c>
      <c r="H145" s="179">
        <f t="shared" si="6"/>
        <v>34</v>
      </c>
      <c r="I145" s="178" t="str">
        <f>IF(Tablica_A!C113&lt;&gt; "",Tablica_A!C113,"-")</f>
        <v>RAIFFEISENBANK AUSTRIA D.D. ZG/RBA</v>
      </c>
    </row>
    <row r="146" spans="1:9" hidden="1" x14ac:dyDescent="0.2">
      <c r="A146" s="179">
        <v>0</v>
      </c>
      <c r="B146" s="179">
        <v>0</v>
      </c>
      <c r="C146" s="179">
        <v>0</v>
      </c>
      <c r="D146" s="179">
        <v>0</v>
      </c>
      <c r="E146" s="179">
        <v>0</v>
      </c>
      <c r="F146" s="159">
        <v>0</v>
      </c>
      <c r="G146" s="178" t="s">
        <v>108</v>
      </c>
      <c r="H146" s="179">
        <f t="shared" si="6"/>
        <v>17</v>
      </c>
      <c r="I146" s="178" t="str">
        <f>IF(Tablica_A!K95&lt;&gt; "",Tablica_A!K95,"-")</f>
        <v>ANINA 2, VARAŽDIN</v>
      </c>
    </row>
    <row r="147" spans="1:9" hidden="1" x14ac:dyDescent="0.2">
      <c r="A147" s="179">
        <v>0</v>
      </c>
      <c r="B147" s="179">
        <v>0</v>
      </c>
      <c r="C147" s="179">
        <v>0</v>
      </c>
      <c r="D147" s="179">
        <v>0</v>
      </c>
      <c r="E147" s="179">
        <v>0</v>
      </c>
      <c r="F147" s="159">
        <v>0</v>
      </c>
      <c r="G147" s="178" t="s">
        <v>109</v>
      </c>
      <c r="H147" s="179">
        <f t="shared" si="6"/>
        <v>19</v>
      </c>
      <c r="I147" s="178" t="str">
        <f>IF(Tablica_A!K97&lt;&gt; "",Tablica_A!K97,"-")</f>
        <v>I. LUČIĆA 6, ZAGREB</v>
      </c>
    </row>
    <row r="148" spans="1:9" hidden="1" x14ac:dyDescent="0.2">
      <c r="A148" s="179">
        <v>0</v>
      </c>
      <c r="B148" s="179">
        <v>0</v>
      </c>
      <c r="C148" s="179">
        <v>0</v>
      </c>
      <c r="D148" s="179">
        <v>0</v>
      </c>
      <c r="E148" s="179">
        <v>0</v>
      </c>
      <c r="F148" s="159">
        <v>0</v>
      </c>
      <c r="G148" s="178" t="s">
        <v>110</v>
      </c>
      <c r="H148" s="179">
        <f t="shared" si="6"/>
        <v>19</v>
      </c>
      <c r="I148" s="178" t="str">
        <f>IF(Tablica_A!K99&lt;&gt; "",Tablica_A!K99,"-")</f>
        <v>I. LUČIĆA 6, ZAGREB</v>
      </c>
    </row>
    <row r="149" spans="1:9" hidden="1" x14ac:dyDescent="0.2">
      <c r="A149" s="179">
        <v>0</v>
      </c>
      <c r="B149" s="179">
        <v>0</v>
      </c>
      <c r="C149" s="179">
        <v>0</v>
      </c>
      <c r="D149" s="179">
        <v>0</v>
      </c>
      <c r="E149" s="179">
        <v>0</v>
      </c>
      <c r="F149" s="159">
        <v>0</v>
      </c>
      <c r="G149" s="178" t="s">
        <v>111</v>
      </c>
      <c r="H149" s="179">
        <f t="shared" si="6"/>
        <v>19</v>
      </c>
      <c r="I149" s="178" t="str">
        <f>IF(Tablica_A!K101&lt;&gt; "",Tablica_A!K101,"-")</f>
        <v>SAVSKA 60/4, ZAGREB</v>
      </c>
    </row>
    <row r="150" spans="1:9" hidden="1" x14ac:dyDescent="0.2">
      <c r="A150" s="179">
        <v>0</v>
      </c>
      <c r="B150" s="179">
        <v>0</v>
      </c>
      <c r="C150" s="179">
        <v>0</v>
      </c>
      <c r="D150" s="179">
        <v>0</v>
      </c>
      <c r="E150" s="179">
        <v>0</v>
      </c>
      <c r="F150" s="159">
        <v>0</v>
      </c>
      <c r="G150" s="178" t="s">
        <v>112</v>
      </c>
      <c r="H150" s="179">
        <f t="shared" si="6"/>
        <v>26</v>
      </c>
      <c r="I150" s="178" t="str">
        <f>IF(Tablica_A!K103&lt;&gt; "",Tablica_A!K103,"-")</f>
        <v>KRALJA DRŽISLAVA 5, ZAGREB</v>
      </c>
    </row>
    <row r="151" spans="1:9" hidden="1" x14ac:dyDescent="0.2">
      <c r="A151" s="179">
        <v>0</v>
      </c>
      <c r="B151" s="179">
        <v>0</v>
      </c>
      <c r="C151" s="179">
        <v>0</v>
      </c>
      <c r="D151" s="179">
        <v>0</v>
      </c>
      <c r="E151" s="179">
        <v>0</v>
      </c>
      <c r="F151" s="159">
        <v>0</v>
      </c>
      <c r="G151" s="178" t="s">
        <v>113</v>
      </c>
      <c r="H151" s="179">
        <f t="shared" si="6"/>
        <v>26</v>
      </c>
      <c r="I151" s="178" t="str">
        <f>IF(Tablica_A!K105&lt;&gt; "",Tablica_A!K105,"-")</f>
        <v>RUĐERA BOŠKOVIĆA 16, SPLIT</v>
      </c>
    </row>
    <row r="152" spans="1:9" hidden="1" x14ac:dyDescent="0.2">
      <c r="A152" s="179">
        <v>0</v>
      </c>
      <c r="B152" s="179">
        <v>0</v>
      </c>
      <c r="C152" s="179">
        <v>0</v>
      </c>
      <c r="D152" s="179">
        <v>0</v>
      </c>
      <c r="E152" s="179">
        <v>0</v>
      </c>
      <c r="F152" s="159">
        <v>0</v>
      </c>
      <c r="G152" s="178" t="s">
        <v>114</v>
      </c>
      <c r="H152" s="179">
        <f t="shared" si="6"/>
        <v>20</v>
      </c>
      <c r="I152" s="178" t="str">
        <f>IF(Tablica_A!K107&lt;&gt; "",Tablica_A!K107,"-")</f>
        <v>KOTURAŠKA 47, ZAGREB</v>
      </c>
    </row>
    <row r="153" spans="1:9" hidden="1" x14ac:dyDescent="0.2">
      <c r="A153" s="179">
        <v>0</v>
      </c>
      <c r="B153" s="179">
        <v>0</v>
      </c>
      <c r="C153" s="179">
        <v>0</v>
      </c>
      <c r="D153" s="179">
        <v>0</v>
      </c>
      <c r="E153" s="179">
        <v>0</v>
      </c>
      <c r="F153" s="159">
        <v>0</v>
      </c>
      <c r="G153" s="178" t="s">
        <v>115</v>
      </c>
      <c r="H153" s="179">
        <f t="shared" si="6"/>
        <v>26</v>
      </c>
      <c r="I153" s="178" t="str">
        <f>IF(Tablica_A!K109&lt;&gt; "",Tablica_A!K109,"-")</f>
        <v>RUĐERA BOŠKOVIĆA 16, SPLIT</v>
      </c>
    </row>
    <row r="154" spans="1:9" hidden="1" x14ac:dyDescent="0.2">
      <c r="A154" s="179">
        <v>0</v>
      </c>
      <c r="B154" s="179">
        <v>0</v>
      </c>
      <c r="C154" s="179">
        <v>0</v>
      </c>
      <c r="D154" s="179">
        <v>0</v>
      </c>
      <c r="E154" s="179">
        <v>0</v>
      </c>
      <c r="F154" s="159">
        <v>0</v>
      </c>
      <c r="G154" s="178" t="s">
        <v>116</v>
      </c>
      <c r="H154" s="179">
        <f t="shared" si="6"/>
        <v>26</v>
      </c>
      <c r="I154" s="178" t="str">
        <f>IF(Tablica_A!K111&lt;&gt; "",Tablica_A!K111,"-")</f>
        <v>KRALJA DRŽISLAVA 5, ZAGREB</v>
      </c>
    </row>
    <row r="155" spans="1:9" hidden="1" x14ac:dyDescent="0.2">
      <c r="A155" s="179">
        <v>0</v>
      </c>
      <c r="B155" s="179">
        <v>0</v>
      </c>
      <c r="C155" s="179">
        <v>0</v>
      </c>
      <c r="D155" s="179">
        <v>0</v>
      </c>
      <c r="E155" s="179">
        <v>0</v>
      </c>
      <c r="F155" s="159">
        <v>0</v>
      </c>
      <c r="G155" s="178" t="s">
        <v>117</v>
      </c>
      <c r="H155" s="179">
        <f t="shared" si="6"/>
        <v>21</v>
      </c>
      <c r="I155" s="178" t="str">
        <f>IF(Tablica_A!K113&lt;&gt; "",Tablica_A!K113,"-")</f>
        <v>PETRINJSKA 59, ZAGREB</v>
      </c>
    </row>
    <row r="156" spans="1:9" hidden="1" x14ac:dyDescent="0.2">
      <c r="A156" s="179">
        <v>0</v>
      </c>
      <c r="B156" s="179">
        <v>0</v>
      </c>
      <c r="C156" s="179">
        <v>0</v>
      </c>
      <c r="D156" s="179">
        <v>0</v>
      </c>
      <c r="E156" s="179">
        <v>0</v>
      </c>
      <c r="F156" s="159">
        <v>0</v>
      </c>
      <c r="G156" s="178" t="s">
        <v>127</v>
      </c>
      <c r="H156" s="179">
        <f>Tablica_A!S95</f>
        <v>576880</v>
      </c>
      <c r="I156" s="178" t="s">
        <v>854</v>
      </c>
    </row>
    <row r="157" spans="1:9" hidden="1" x14ac:dyDescent="0.2">
      <c r="A157" s="179">
        <v>0</v>
      </c>
      <c r="B157" s="179">
        <v>0</v>
      </c>
      <c r="C157" s="179">
        <v>0</v>
      </c>
      <c r="D157" s="179">
        <v>0</v>
      </c>
      <c r="E157" s="179">
        <v>0</v>
      </c>
      <c r="F157" s="159">
        <v>0</v>
      </c>
      <c r="G157" s="178" t="s">
        <v>118</v>
      </c>
      <c r="H157" s="179">
        <f>Tablica_A!S97</f>
        <v>575598</v>
      </c>
      <c r="I157" s="178" t="s">
        <v>854</v>
      </c>
    </row>
    <row r="158" spans="1:9" hidden="1" x14ac:dyDescent="0.2">
      <c r="A158" s="179">
        <v>0</v>
      </c>
      <c r="B158" s="179">
        <v>0</v>
      </c>
      <c r="C158" s="179">
        <v>0</v>
      </c>
      <c r="D158" s="179">
        <v>0</v>
      </c>
      <c r="E158" s="179">
        <v>0</v>
      </c>
      <c r="F158" s="159">
        <v>0</v>
      </c>
      <c r="G158" s="178" t="s">
        <v>119</v>
      </c>
      <c r="H158" s="179">
        <f>Tablica_A!S99</f>
        <v>532808</v>
      </c>
      <c r="I158" s="178" t="s">
        <v>854</v>
      </c>
    </row>
    <row r="159" spans="1:9" hidden="1" x14ac:dyDescent="0.2">
      <c r="A159" s="179">
        <v>0</v>
      </c>
      <c r="B159" s="179">
        <v>0</v>
      </c>
      <c r="C159" s="179">
        <v>0</v>
      </c>
      <c r="D159" s="179">
        <v>0</v>
      </c>
      <c r="E159" s="179">
        <v>0</v>
      </c>
      <c r="F159" s="159">
        <v>0</v>
      </c>
      <c r="G159" s="178" t="s">
        <v>120</v>
      </c>
      <c r="H159" s="179">
        <f>Tablica_A!S101</f>
        <v>465849</v>
      </c>
      <c r="I159" s="178" t="s">
        <v>854</v>
      </c>
    </row>
    <row r="160" spans="1:9" hidden="1" x14ac:dyDescent="0.2">
      <c r="A160" s="179">
        <v>0</v>
      </c>
      <c r="B160" s="179">
        <v>0</v>
      </c>
      <c r="C160" s="179">
        <v>0</v>
      </c>
      <c r="D160" s="179">
        <v>0</v>
      </c>
      <c r="E160" s="179">
        <v>0</v>
      </c>
      <c r="F160" s="159">
        <v>0</v>
      </c>
      <c r="G160" s="178" t="s">
        <v>121</v>
      </c>
      <c r="H160" s="179">
        <f>Tablica_A!S103</f>
        <v>321804</v>
      </c>
      <c r="I160" s="178" t="s">
        <v>854</v>
      </c>
    </row>
    <row r="161" spans="1:9" hidden="1" x14ac:dyDescent="0.2">
      <c r="A161" s="179">
        <v>0</v>
      </c>
      <c r="B161" s="179">
        <v>0</v>
      </c>
      <c r="C161" s="179">
        <v>0</v>
      </c>
      <c r="D161" s="179">
        <v>0</v>
      </c>
      <c r="E161" s="179">
        <v>0</v>
      </c>
      <c r="F161" s="159">
        <v>0</v>
      </c>
      <c r="G161" s="178" t="s">
        <v>122</v>
      </c>
      <c r="H161" s="179">
        <f>Tablica_A!S105</f>
        <v>209231</v>
      </c>
      <c r="I161" s="178" t="s">
        <v>854</v>
      </c>
    </row>
    <row r="162" spans="1:9" hidden="1" x14ac:dyDescent="0.2">
      <c r="A162" s="179">
        <v>0</v>
      </c>
      <c r="B162" s="179">
        <v>0</v>
      </c>
      <c r="C162" s="179">
        <v>0</v>
      </c>
      <c r="D162" s="179">
        <v>0</v>
      </c>
      <c r="E162" s="179">
        <v>0</v>
      </c>
      <c r="F162" s="159">
        <v>0</v>
      </c>
      <c r="G162" s="178" t="s">
        <v>123</v>
      </c>
      <c r="H162" s="179">
        <f>Tablica_A!S107</f>
        <v>205090</v>
      </c>
      <c r="I162" s="178" t="s">
        <v>854</v>
      </c>
    </row>
    <row r="163" spans="1:9" hidden="1" x14ac:dyDescent="0.2">
      <c r="A163" s="179">
        <v>0</v>
      </c>
      <c r="B163" s="179">
        <v>0</v>
      </c>
      <c r="C163" s="179">
        <v>0</v>
      </c>
      <c r="D163" s="179">
        <v>0</v>
      </c>
      <c r="E163" s="179">
        <v>0</v>
      </c>
      <c r="F163" s="159">
        <v>0</v>
      </c>
      <c r="G163" s="178" t="s">
        <v>124</v>
      </c>
      <c r="H163" s="179">
        <f>Tablica_A!S109</f>
        <v>172114</v>
      </c>
      <c r="I163" s="178" t="s">
        <v>854</v>
      </c>
    </row>
    <row r="164" spans="1:9" hidden="1" x14ac:dyDescent="0.2">
      <c r="A164" s="179">
        <v>0</v>
      </c>
      <c r="B164" s="179">
        <v>0</v>
      </c>
      <c r="C164" s="179">
        <v>0</v>
      </c>
      <c r="D164" s="179">
        <v>0</v>
      </c>
      <c r="E164" s="179">
        <v>0</v>
      </c>
      <c r="F164" s="159">
        <v>0</v>
      </c>
      <c r="G164" s="178" t="s">
        <v>125</v>
      </c>
      <c r="H164" s="179">
        <f>Tablica_A!S111</f>
        <v>162165</v>
      </c>
      <c r="I164" s="178" t="s">
        <v>854</v>
      </c>
    </row>
    <row r="165" spans="1:9" hidden="1" x14ac:dyDescent="0.2">
      <c r="A165" s="179">
        <v>0</v>
      </c>
      <c r="B165" s="179">
        <v>0</v>
      </c>
      <c r="C165" s="179">
        <v>0</v>
      </c>
      <c r="D165" s="179">
        <v>0</v>
      </c>
      <c r="E165" s="179">
        <v>0</v>
      </c>
      <c r="F165" s="159">
        <v>0</v>
      </c>
      <c r="G165" s="178" t="s">
        <v>126</v>
      </c>
      <c r="H165" s="179">
        <f>Tablica_A!S113</f>
        <v>160000</v>
      </c>
      <c r="I165" s="178" t="s">
        <v>854</v>
      </c>
    </row>
    <row r="166" spans="1:9" hidden="1" x14ac:dyDescent="0.2">
      <c r="A166" s="179">
        <v>0</v>
      </c>
      <c r="B166" s="179">
        <v>0</v>
      </c>
      <c r="C166" s="179">
        <v>0</v>
      </c>
      <c r="D166" s="179">
        <v>0</v>
      </c>
      <c r="E166" s="179">
        <v>0</v>
      </c>
      <c r="F166" s="159">
        <v>0</v>
      </c>
      <c r="G166" s="178" t="s">
        <v>139</v>
      </c>
      <c r="H166" s="179">
        <f>Tablica_A!S115</f>
        <v>19689</v>
      </c>
      <c r="I166" s="178" t="s">
        <v>854</v>
      </c>
    </row>
    <row r="167" spans="1:9" hidden="1" x14ac:dyDescent="0.2">
      <c r="A167" s="179">
        <v>0</v>
      </c>
      <c r="B167" s="179">
        <v>0</v>
      </c>
      <c r="C167" s="179">
        <v>0</v>
      </c>
      <c r="D167" s="179">
        <v>0</v>
      </c>
      <c r="E167" s="179">
        <v>0</v>
      </c>
      <c r="F167" s="159">
        <v>0</v>
      </c>
      <c r="G167" s="178" t="s">
        <v>137</v>
      </c>
      <c r="H167" s="179">
        <f>Tablica_A!U95</f>
        <v>10.6435</v>
      </c>
      <c r="I167" s="178" t="s">
        <v>854</v>
      </c>
    </row>
    <row r="168" spans="1:9" hidden="1" x14ac:dyDescent="0.2">
      <c r="A168" s="179">
        <v>0</v>
      </c>
      <c r="B168" s="179">
        <v>0</v>
      </c>
      <c r="C168" s="179">
        <v>0</v>
      </c>
      <c r="D168" s="179">
        <v>0</v>
      </c>
      <c r="E168" s="179">
        <v>0</v>
      </c>
      <c r="F168" s="159">
        <v>0</v>
      </c>
      <c r="G168" s="178" t="s">
        <v>128</v>
      </c>
      <c r="H168" s="179">
        <f>Tablica_A!U97</f>
        <v>10.619899999999999</v>
      </c>
      <c r="I168" s="178" t="s">
        <v>854</v>
      </c>
    </row>
    <row r="169" spans="1:9" hidden="1" x14ac:dyDescent="0.2">
      <c r="A169" s="179">
        <v>0</v>
      </c>
      <c r="B169" s="179">
        <v>0</v>
      </c>
      <c r="C169" s="179">
        <v>0</v>
      </c>
      <c r="D169" s="179">
        <v>0</v>
      </c>
      <c r="E169" s="179">
        <v>0</v>
      </c>
      <c r="F169" s="159">
        <v>0</v>
      </c>
      <c r="G169" s="178" t="s">
        <v>129</v>
      </c>
      <c r="H169" s="179">
        <f>Tablica_A!U99</f>
        <v>9.8303999999999991</v>
      </c>
      <c r="I169" s="178" t="s">
        <v>854</v>
      </c>
    </row>
    <row r="170" spans="1:9" hidden="1" x14ac:dyDescent="0.2">
      <c r="A170" s="179">
        <v>0</v>
      </c>
      <c r="B170" s="179">
        <v>0</v>
      </c>
      <c r="C170" s="179">
        <v>0</v>
      </c>
      <c r="D170" s="179">
        <v>0</v>
      </c>
      <c r="E170" s="179">
        <v>0</v>
      </c>
      <c r="F170" s="159">
        <v>0</v>
      </c>
      <c r="G170" s="178" t="s">
        <v>130</v>
      </c>
      <c r="H170" s="179">
        <f>Tablica_A!U101</f>
        <v>8.5950000000000006</v>
      </c>
      <c r="I170" s="178" t="s">
        <v>854</v>
      </c>
    </row>
    <row r="171" spans="1:9" hidden="1" x14ac:dyDescent="0.2">
      <c r="A171" s="179">
        <v>0</v>
      </c>
      <c r="B171" s="179">
        <v>0</v>
      </c>
      <c r="C171" s="179">
        <v>0</v>
      </c>
      <c r="D171" s="179">
        <v>0</v>
      </c>
      <c r="E171" s="179">
        <v>0</v>
      </c>
      <c r="F171" s="159">
        <v>0</v>
      </c>
      <c r="G171" s="178" t="s">
        <v>131</v>
      </c>
      <c r="H171" s="179">
        <f>Tablica_A!U103</f>
        <v>5.9372999999999996</v>
      </c>
      <c r="I171" s="178" t="s">
        <v>854</v>
      </c>
    </row>
    <row r="172" spans="1:9" hidden="1" x14ac:dyDescent="0.2">
      <c r="A172" s="179">
        <v>0</v>
      </c>
      <c r="B172" s="179">
        <v>0</v>
      </c>
      <c r="C172" s="179">
        <v>0</v>
      </c>
      <c r="D172" s="179">
        <v>0</v>
      </c>
      <c r="E172" s="179">
        <v>0</v>
      </c>
      <c r="F172" s="159">
        <v>0</v>
      </c>
      <c r="G172" s="178" t="s">
        <v>132</v>
      </c>
      <c r="H172" s="179">
        <f>Tablica_A!U105</f>
        <v>3.8603000000000001</v>
      </c>
      <c r="I172" s="178" t="s">
        <v>854</v>
      </c>
    </row>
    <row r="173" spans="1:9" hidden="1" x14ac:dyDescent="0.2">
      <c r="A173" s="179">
        <v>0</v>
      </c>
      <c r="B173" s="179">
        <v>0</v>
      </c>
      <c r="C173" s="179">
        <v>0</v>
      </c>
      <c r="D173" s="179">
        <v>0</v>
      </c>
      <c r="E173" s="179">
        <v>0</v>
      </c>
      <c r="F173" s="159">
        <v>0</v>
      </c>
      <c r="G173" s="178" t="s">
        <v>133</v>
      </c>
      <c r="H173" s="179">
        <f>Tablica_A!U107</f>
        <v>3.7839</v>
      </c>
      <c r="I173" s="178" t="s">
        <v>854</v>
      </c>
    </row>
    <row r="174" spans="1:9" hidden="1" x14ac:dyDescent="0.2">
      <c r="A174" s="179">
        <v>0</v>
      </c>
      <c r="B174" s="179">
        <v>0</v>
      </c>
      <c r="C174" s="179">
        <v>0</v>
      </c>
      <c r="D174" s="179">
        <v>0</v>
      </c>
      <c r="E174" s="179">
        <v>0</v>
      </c>
      <c r="F174" s="159">
        <v>0</v>
      </c>
      <c r="G174" s="178" t="s">
        <v>134</v>
      </c>
      <c r="H174" s="179">
        <f>Tablica_A!U109</f>
        <v>3.1755</v>
      </c>
      <c r="I174" s="178" t="s">
        <v>854</v>
      </c>
    </row>
    <row r="175" spans="1:9" hidden="1" x14ac:dyDescent="0.2">
      <c r="A175" s="179">
        <v>0</v>
      </c>
      <c r="B175" s="179">
        <v>0</v>
      </c>
      <c r="C175" s="179">
        <v>0</v>
      </c>
      <c r="D175" s="179">
        <v>0</v>
      </c>
      <c r="E175" s="179">
        <v>0</v>
      </c>
      <c r="F175" s="159">
        <v>0</v>
      </c>
      <c r="G175" s="178" t="s">
        <v>135</v>
      </c>
      <c r="H175" s="179">
        <f>Tablica_A!U111</f>
        <v>2.992</v>
      </c>
      <c r="I175" s="178" t="s">
        <v>854</v>
      </c>
    </row>
    <row r="176" spans="1:9" hidden="1" x14ac:dyDescent="0.2">
      <c r="A176" s="179">
        <v>0</v>
      </c>
      <c r="B176" s="179">
        <v>0</v>
      </c>
      <c r="C176" s="179">
        <v>0</v>
      </c>
      <c r="D176" s="179">
        <v>0</v>
      </c>
      <c r="E176" s="179">
        <v>0</v>
      </c>
      <c r="F176" s="159">
        <v>0</v>
      </c>
      <c r="G176" s="178" t="s">
        <v>136</v>
      </c>
      <c r="H176" s="179">
        <f>Tablica_A!U113</f>
        <v>2.952</v>
      </c>
      <c r="I176" s="178" t="s">
        <v>854</v>
      </c>
    </row>
    <row r="177" spans="1:9" hidden="1" x14ac:dyDescent="0.2">
      <c r="A177" s="179">
        <v>0</v>
      </c>
      <c r="B177" s="179">
        <v>0</v>
      </c>
      <c r="C177" s="179">
        <v>0</v>
      </c>
      <c r="D177" s="179">
        <v>0</v>
      </c>
      <c r="E177" s="179">
        <v>0</v>
      </c>
      <c r="F177" s="159">
        <v>0</v>
      </c>
      <c r="G177" s="178" t="s">
        <v>138</v>
      </c>
      <c r="H177" s="179">
        <f>Tablica_A!U115</f>
        <v>0.36330000000000001</v>
      </c>
      <c r="I177" s="178" t="s">
        <v>854</v>
      </c>
    </row>
    <row r="178" spans="1:9" hidden="1" x14ac:dyDescent="0.2">
      <c r="A178" s="179">
        <v>0</v>
      </c>
      <c r="B178" s="179">
        <v>0</v>
      </c>
      <c r="C178" s="179">
        <v>0</v>
      </c>
      <c r="D178" s="179">
        <v>0</v>
      </c>
      <c r="E178" s="179">
        <v>0</v>
      </c>
      <c r="F178" s="159">
        <v>0</v>
      </c>
      <c r="G178" s="178" t="s">
        <v>85</v>
      </c>
      <c r="H178" s="179">
        <f>Tablica_A!G115</f>
        <v>1626000900</v>
      </c>
      <c r="I178" s="178" t="s">
        <v>854</v>
      </c>
    </row>
    <row r="179" spans="1:9" hidden="1" x14ac:dyDescent="0.2">
      <c r="A179" s="179">
        <v>0</v>
      </c>
      <c r="B179" s="179">
        <v>0</v>
      </c>
      <c r="C179" s="179">
        <v>0</v>
      </c>
      <c r="D179" s="179">
        <v>0</v>
      </c>
      <c r="E179" s="179">
        <v>0</v>
      </c>
      <c r="F179" s="159">
        <v>0</v>
      </c>
      <c r="G179" s="178" t="s">
        <v>140</v>
      </c>
      <c r="H179" s="179">
        <f t="shared" ref="H179:H187" si="7">IF(LEN(I179)&gt;1,LEN(I179), 0)</f>
        <v>0</v>
      </c>
      <c r="I179" s="178" t="str">
        <f>IF(Tablica_A!C121&lt;&gt; "",Tablica_A!C121,"-")</f>
        <v>A</v>
      </c>
    </row>
    <row r="180" spans="1:9" hidden="1" x14ac:dyDescent="0.2">
      <c r="A180" s="179">
        <v>0</v>
      </c>
      <c r="B180" s="179">
        <v>0</v>
      </c>
      <c r="C180" s="179">
        <v>0</v>
      </c>
      <c r="D180" s="179">
        <v>0</v>
      </c>
      <c r="E180" s="179">
        <v>0</v>
      </c>
      <c r="F180" s="159">
        <v>0</v>
      </c>
      <c r="G180" s="178" t="s">
        <v>141</v>
      </c>
      <c r="H180" s="179">
        <f t="shared" si="7"/>
        <v>0</v>
      </c>
      <c r="I180" s="178" t="str">
        <f>IF(Tablica_A!C123&lt;&gt; "",Tablica_A!C123,"-")</f>
        <v>-</v>
      </c>
    </row>
    <row r="181" spans="1:9" hidden="1" x14ac:dyDescent="0.2">
      <c r="A181" s="179">
        <v>0</v>
      </c>
      <c r="B181" s="179">
        <v>0</v>
      </c>
      <c r="C181" s="179">
        <v>0</v>
      </c>
      <c r="D181" s="179">
        <v>0</v>
      </c>
      <c r="E181" s="179">
        <v>0</v>
      </c>
      <c r="F181" s="159">
        <v>0</v>
      </c>
      <c r="G181" s="178" t="s">
        <v>142</v>
      </c>
      <c r="H181" s="179">
        <f t="shared" si="7"/>
        <v>0</v>
      </c>
      <c r="I181" s="178" t="str">
        <f>IF(Tablica_A!C125&lt;&gt; "",Tablica_A!C125,"-")</f>
        <v>-</v>
      </c>
    </row>
    <row r="182" spans="1:9" hidden="1" x14ac:dyDescent="0.2">
      <c r="A182" s="179">
        <v>0</v>
      </c>
      <c r="B182" s="179">
        <v>0</v>
      </c>
      <c r="C182" s="179">
        <v>0</v>
      </c>
      <c r="D182" s="179">
        <v>0</v>
      </c>
      <c r="E182" s="179">
        <v>0</v>
      </c>
      <c r="F182" s="159">
        <v>0</v>
      </c>
      <c r="G182" s="178" t="s">
        <v>143</v>
      </c>
      <c r="H182" s="179">
        <f t="shared" si="7"/>
        <v>0</v>
      </c>
      <c r="I182" s="178" t="str">
        <f>IF(Tablica_A!C127&lt;&gt; "",Tablica_A!C127,"-")</f>
        <v>-</v>
      </c>
    </row>
    <row r="183" spans="1:9" hidden="1" x14ac:dyDescent="0.2">
      <c r="A183" s="179">
        <v>0</v>
      </c>
      <c r="B183" s="179">
        <v>0</v>
      </c>
      <c r="C183" s="179">
        <v>0</v>
      </c>
      <c r="D183" s="179">
        <v>0</v>
      </c>
      <c r="E183" s="179">
        <v>0</v>
      </c>
      <c r="F183" s="159">
        <v>0</v>
      </c>
      <c r="G183" s="178" t="s">
        <v>144</v>
      </c>
      <c r="H183" s="179">
        <f t="shared" si="7"/>
        <v>0</v>
      </c>
      <c r="I183" s="178" t="str">
        <f>IF(Tablica_A!C129&lt;&gt; "",Tablica_A!C129,"-")</f>
        <v>-</v>
      </c>
    </row>
    <row r="184" spans="1:9" hidden="1" x14ac:dyDescent="0.2">
      <c r="A184" s="179">
        <v>0</v>
      </c>
      <c r="B184" s="179">
        <v>0</v>
      </c>
      <c r="C184" s="179">
        <v>0</v>
      </c>
      <c r="D184" s="179">
        <v>0</v>
      </c>
      <c r="E184" s="179">
        <v>0</v>
      </c>
      <c r="F184" s="159">
        <v>0</v>
      </c>
      <c r="G184" s="178" t="s">
        <v>145</v>
      </c>
      <c r="H184" s="179">
        <f t="shared" si="7"/>
        <v>0</v>
      </c>
      <c r="I184" s="178" t="str">
        <f>IF(Tablica_A!C131&lt;&gt; "",Tablica_A!C131,"-")</f>
        <v>-</v>
      </c>
    </row>
    <row r="185" spans="1:9" hidden="1" x14ac:dyDescent="0.2">
      <c r="A185" s="179">
        <v>0</v>
      </c>
      <c r="B185" s="179">
        <v>0</v>
      </c>
      <c r="C185" s="179">
        <v>0</v>
      </c>
      <c r="D185" s="179">
        <v>0</v>
      </c>
      <c r="E185" s="179">
        <v>0</v>
      </c>
      <c r="F185" s="159">
        <v>0</v>
      </c>
      <c r="G185" s="178" t="s">
        <v>146</v>
      </c>
      <c r="H185" s="179">
        <f t="shared" si="7"/>
        <v>0</v>
      </c>
      <c r="I185" s="178" t="str">
        <f>IF(Tablica_A!C133&lt;&gt; "",Tablica_A!C133,"-")</f>
        <v>-</v>
      </c>
    </row>
    <row r="186" spans="1:9" hidden="1" x14ac:dyDescent="0.2">
      <c r="A186" s="179">
        <v>0</v>
      </c>
      <c r="B186" s="179">
        <v>0</v>
      </c>
      <c r="C186" s="179">
        <v>0</v>
      </c>
      <c r="D186" s="179">
        <v>0</v>
      </c>
      <c r="E186" s="179">
        <v>0</v>
      </c>
      <c r="F186" s="159">
        <v>0</v>
      </c>
      <c r="G186" s="178" t="s">
        <v>147</v>
      </c>
      <c r="H186" s="179">
        <f t="shared" si="7"/>
        <v>0</v>
      </c>
      <c r="I186" s="178" t="str">
        <f>IF(Tablica_A!C135&lt;&gt; "",Tablica_A!C135,"-")</f>
        <v>-</v>
      </c>
    </row>
    <row r="187" spans="1:9" hidden="1" x14ac:dyDescent="0.2">
      <c r="A187" s="179">
        <v>0</v>
      </c>
      <c r="B187" s="179">
        <v>0</v>
      </c>
      <c r="C187" s="179">
        <v>0</v>
      </c>
      <c r="D187" s="179">
        <v>0</v>
      </c>
      <c r="E187" s="179">
        <v>0</v>
      </c>
      <c r="F187" s="159">
        <v>0</v>
      </c>
      <c r="G187" s="178" t="s">
        <v>148</v>
      </c>
      <c r="H187" s="179">
        <f t="shared" si="7"/>
        <v>0</v>
      </c>
      <c r="I187" s="178" t="str">
        <f>IF(Tablica_A!C137&lt;&gt; "",Tablica_A!C137,"-")</f>
        <v>-</v>
      </c>
    </row>
    <row r="188" spans="1:9" hidden="1" x14ac:dyDescent="0.2">
      <c r="A188" s="179">
        <v>0</v>
      </c>
      <c r="B188" s="179">
        <v>0</v>
      </c>
      <c r="C188" s="179">
        <v>0</v>
      </c>
      <c r="D188" s="179">
        <v>0</v>
      </c>
      <c r="E188" s="179">
        <v>0</v>
      </c>
      <c r="F188" s="159">
        <v>0</v>
      </c>
      <c r="G188" s="178" t="s">
        <v>149</v>
      </c>
      <c r="H188" s="179">
        <f>Tablica_A!K121</f>
        <v>5420003</v>
      </c>
      <c r="I188" s="178" t="s">
        <v>854</v>
      </c>
    </row>
    <row r="189" spans="1:9" hidden="1" x14ac:dyDescent="0.2">
      <c r="A189" s="179">
        <v>0</v>
      </c>
      <c r="B189" s="179">
        <v>0</v>
      </c>
      <c r="C189" s="179">
        <v>0</v>
      </c>
      <c r="D189" s="179">
        <v>0</v>
      </c>
      <c r="E189" s="179">
        <v>0</v>
      </c>
      <c r="F189" s="159">
        <v>0</v>
      </c>
      <c r="G189" s="178" t="s">
        <v>150</v>
      </c>
      <c r="H189" s="179">
        <f>Tablica_A!K123</f>
        <v>0</v>
      </c>
      <c r="I189" s="178" t="s">
        <v>854</v>
      </c>
    </row>
    <row r="190" spans="1:9" hidden="1" x14ac:dyDescent="0.2">
      <c r="A190" s="179">
        <v>0</v>
      </c>
      <c r="B190" s="179">
        <v>0</v>
      </c>
      <c r="C190" s="179">
        <v>0</v>
      </c>
      <c r="D190" s="179">
        <v>0</v>
      </c>
      <c r="E190" s="179">
        <v>0</v>
      </c>
      <c r="F190" s="159">
        <v>0</v>
      </c>
      <c r="G190" s="178" t="s">
        <v>151</v>
      </c>
      <c r="H190" s="179">
        <f>Tablica_A!K125</f>
        <v>0</v>
      </c>
      <c r="I190" s="178" t="s">
        <v>854</v>
      </c>
    </row>
    <row r="191" spans="1:9" hidden="1" x14ac:dyDescent="0.2">
      <c r="A191" s="179">
        <v>0</v>
      </c>
      <c r="B191" s="179">
        <v>0</v>
      </c>
      <c r="C191" s="179">
        <v>0</v>
      </c>
      <c r="D191" s="179">
        <v>0</v>
      </c>
      <c r="E191" s="179">
        <v>0</v>
      </c>
      <c r="F191" s="159">
        <v>0</v>
      </c>
      <c r="G191" s="178" t="s">
        <v>152</v>
      </c>
      <c r="H191" s="179">
        <f>Tablica_A!K127</f>
        <v>0</v>
      </c>
      <c r="I191" s="178" t="s">
        <v>854</v>
      </c>
    </row>
    <row r="192" spans="1:9" hidden="1" x14ac:dyDescent="0.2">
      <c r="A192" s="179">
        <v>0</v>
      </c>
      <c r="B192" s="179">
        <v>0</v>
      </c>
      <c r="C192" s="179">
        <v>0</v>
      </c>
      <c r="D192" s="179">
        <v>0</v>
      </c>
      <c r="E192" s="179">
        <v>0</v>
      </c>
      <c r="F192" s="159">
        <v>0</v>
      </c>
      <c r="G192" s="178" t="s">
        <v>153</v>
      </c>
      <c r="H192" s="179">
        <f>Tablica_A!K129</f>
        <v>0</v>
      </c>
      <c r="I192" s="178" t="s">
        <v>854</v>
      </c>
    </row>
    <row r="193" spans="1:9" hidden="1" x14ac:dyDescent="0.2">
      <c r="A193" s="179">
        <v>0</v>
      </c>
      <c r="B193" s="179">
        <v>0</v>
      </c>
      <c r="C193" s="179">
        <v>0</v>
      </c>
      <c r="D193" s="179">
        <v>0</v>
      </c>
      <c r="E193" s="179">
        <v>0</v>
      </c>
      <c r="F193" s="159">
        <v>0</v>
      </c>
      <c r="G193" s="178" t="s">
        <v>154</v>
      </c>
      <c r="H193" s="179">
        <f>Tablica_A!K131</f>
        <v>0</v>
      </c>
      <c r="I193" s="178" t="s">
        <v>854</v>
      </c>
    </row>
    <row r="194" spans="1:9" hidden="1" x14ac:dyDescent="0.2">
      <c r="A194" s="179">
        <v>0</v>
      </c>
      <c r="B194" s="179">
        <v>0</v>
      </c>
      <c r="C194" s="179">
        <v>0</v>
      </c>
      <c r="D194" s="179">
        <v>0</v>
      </c>
      <c r="E194" s="179">
        <v>0</v>
      </c>
      <c r="F194" s="159">
        <v>0</v>
      </c>
      <c r="G194" s="178" t="s">
        <v>155</v>
      </c>
      <c r="H194" s="179">
        <f>Tablica_A!K133</f>
        <v>0</v>
      </c>
      <c r="I194" s="178" t="s">
        <v>854</v>
      </c>
    </row>
    <row r="195" spans="1:9" hidden="1" x14ac:dyDescent="0.2">
      <c r="A195" s="179">
        <v>0</v>
      </c>
      <c r="B195" s="179">
        <v>0</v>
      </c>
      <c r="C195" s="179">
        <v>0</v>
      </c>
      <c r="D195" s="179">
        <v>0</v>
      </c>
      <c r="E195" s="179">
        <v>0</v>
      </c>
      <c r="F195" s="159">
        <v>0</v>
      </c>
      <c r="G195" s="178" t="s">
        <v>156</v>
      </c>
      <c r="H195" s="179">
        <f>Tablica_A!K135</f>
        <v>0</v>
      </c>
      <c r="I195" s="178" t="s">
        <v>854</v>
      </c>
    </row>
    <row r="196" spans="1:9" hidden="1" x14ac:dyDescent="0.2">
      <c r="A196" s="179">
        <v>0</v>
      </c>
      <c r="B196" s="179">
        <v>0</v>
      </c>
      <c r="C196" s="179">
        <v>0</v>
      </c>
      <c r="D196" s="179">
        <v>0</v>
      </c>
      <c r="E196" s="179">
        <v>0</v>
      </c>
      <c r="F196" s="159">
        <v>0</v>
      </c>
      <c r="G196" s="178" t="s">
        <v>157</v>
      </c>
      <c r="H196" s="179">
        <f>Tablica_A!K137</f>
        <v>0</v>
      </c>
      <c r="I196" s="178" t="s">
        <v>854</v>
      </c>
    </row>
    <row r="197" spans="1:9" hidden="1" x14ac:dyDescent="0.2">
      <c r="A197" s="179">
        <v>0</v>
      </c>
      <c r="B197" s="179">
        <v>0</v>
      </c>
      <c r="C197" s="179">
        <v>0</v>
      </c>
      <c r="D197" s="179">
        <v>0</v>
      </c>
      <c r="E197" s="179">
        <v>0</v>
      </c>
      <c r="F197" s="159">
        <v>0</v>
      </c>
      <c r="G197" s="178" t="s">
        <v>158</v>
      </c>
      <c r="H197" s="179">
        <f>Tablica_A!G121</f>
        <v>300</v>
      </c>
      <c r="I197" s="178" t="s">
        <v>854</v>
      </c>
    </row>
    <row r="198" spans="1:9" hidden="1" x14ac:dyDescent="0.2">
      <c r="A198" s="179">
        <v>0</v>
      </c>
      <c r="B198" s="179">
        <v>0</v>
      </c>
      <c r="C198" s="179">
        <v>0</v>
      </c>
      <c r="D198" s="179">
        <v>0</v>
      </c>
      <c r="E198" s="179">
        <v>0</v>
      </c>
      <c r="F198" s="159">
        <v>0</v>
      </c>
      <c r="G198" s="178" t="s">
        <v>159</v>
      </c>
      <c r="H198" s="179">
        <f>Tablica_A!G123</f>
        <v>0</v>
      </c>
      <c r="I198" s="178" t="s">
        <v>854</v>
      </c>
    </row>
    <row r="199" spans="1:9" hidden="1" x14ac:dyDescent="0.2">
      <c r="A199" s="179">
        <v>0</v>
      </c>
      <c r="B199" s="179">
        <v>0</v>
      </c>
      <c r="C199" s="179">
        <v>0</v>
      </c>
      <c r="D199" s="179">
        <v>0</v>
      </c>
      <c r="E199" s="179">
        <v>0</v>
      </c>
      <c r="F199" s="159">
        <v>0</v>
      </c>
      <c r="G199" s="178" t="s">
        <v>160</v>
      </c>
      <c r="H199" s="179">
        <f>Tablica_A!G125</f>
        <v>0</v>
      </c>
      <c r="I199" s="178" t="s">
        <v>854</v>
      </c>
    </row>
    <row r="200" spans="1:9" hidden="1" x14ac:dyDescent="0.2">
      <c r="A200" s="179">
        <v>0</v>
      </c>
      <c r="B200" s="179">
        <v>0</v>
      </c>
      <c r="C200" s="179">
        <v>0</v>
      </c>
      <c r="D200" s="179">
        <v>0</v>
      </c>
      <c r="E200" s="179">
        <v>0</v>
      </c>
      <c r="F200" s="159">
        <v>0</v>
      </c>
      <c r="G200" s="178" t="s">
        <v>161</v>
      </c>
      <c r="H200" s="179">
        <f>Tablica_A!G127</f>
        <v>0</v>
      </c>
      <c r="I200" s="178" t="s">
        <v>854</v>
      </c>
    </row>
    <row r="201" spans="1:9" hidden="1" x14ac:dyDescent="0.2">
      <c r="A201" s="179">
        <v>0</v>
      </c>
      <c r="B201" s="179">
        <v>0</v>
      </c>
      <c r="C201" s="179">
        <v>0</v>
      </c>
      <c r="D201" s="179">
        <v>0</v>
      </c>
      <c r="E201" s="179">
        <v>0</v>
      </c>
      <c r="F201" s="159">
        <v>0</v>
      </c>
      <c r="G201" s="178" t="s">
        <v>162</v>
      </c>
      <c r="H201" s="179">
        <f>Tablica_A!G129</f>
        <v>0</v>
      </c>
      <c r="I201" s="178" t="s">
        <v>854</v>
      </c>
    </row>
    <row r="202" spans="1:9" hidden="1" x14ac:dyDescent="0.2">
      <c r="A202" s="179">
        <v>0</v>
      </c>
      <c r="B202" s="179">
        <v>0</v>
      </c>
      <c r="C202" s="179">
        <v>0</v>
      </c>
      <c r="D202" s="179">
        <v>0</v>
      </c>
      <c r="E202" s="179">
        <v>0</v>
      </c>
      <c r="F202" s="159">
        <v>0</v>
      </c>
      <c r="G202" s="178" t="s">
        <v>163</v>
      </c>
      <c r="H202" s="179">
        <f>Tablica_A!G131</f>
        <v>0</v>
      </c>
      <c r="I202" s="178" t="s">
        <v>854</v>
      </c>
    </row>
    <row r="203" spans="1:9" hidden="1" x14ac:dyDescent="0.2">
      <c r="A203" s="179">
        <v>0</v>
      </c>
      <c r="B203" s="179">
        <v>0</v>
      </c>
      <c r="C203" s="179">
        <v>0</v>
      </c>
      <c r="D203" s="179">
        <v>0</v>
      </c>
      <c r="E203" s="179">
        <v>0</v>
      </c>
      <c r="F203" s="159">
        <v>0</v>
      </c>
      <c r="G203" s="178" t="s">
        <v>164</v>
      </c>
      <c r="H203" s="179">
        <f>Tablica_A!G133</f>
        <v>0</v>
      </c>
      <c r="I203" s="178" t="s">
        <v>854</v>
      </c>
    </row>
    <row r="204" spans="1:9" hidden="1" x14ac:dyDescent="0.2">
      <c r="A204" s="179">
        <v>0</v>
      </c>
      <c r="B204" s="179">
        <v>0</v>
      </c>
      <c r="C204" s="179">
        <v>0</v>
      </c>
      <c r="D204" s="179">
        <v>0</v>
      </c>
      <c r="E204" s="179">
        <v>0</v>
      </c>
      <c r="F204" s="159">
        <v>0</v>
      </c>
      <c r="G204" s="178" t="s">
        <v>165</v>
      </c>
      <c r="H204" s="179">
        <f>Tablica_A!G135</f>
        <v>0</v>
      </c>
      <c r="I204" s="178" t="s">
        <v>854</v>
      </c>
    </row>
    <row r="205" spans="1:9" hidden="1" x14ac:dyDescent="0.2">
      <c r="A205" s="179">
        <v>0</v>
      </c>
      <c r="B205" s="179">
        <v>0</v>
      </c>
      <c r="C205" s="179">
        <v>0</v>
      </c>
      <c r="D205" s="179">
        <v>0</v>
      </c>
      <c r="E205" s="179">
        <v>0</v>
      </c>
      <c r="F205" s="159">
        <v>0</v>
      </c>
      <c r="G205" s="178" t="s">
        <v>166</v>
      </c>
      <c r="H205" s="179">
        <f>Tablica_A!G137</f>
        <v>0</v>
      </c>
      <c r="I205" s="178" t="s">
        <v>854</v>
      </c>
    </row>
    <row r="206" spans="1:9" hidden="1" x14ac:dyDescent="0.2">
      <c r="A206" s="179">
        <v>0</v>
      </c>
      <c r="B206" s="179">
        <v>0</v>
      </c>
      <c r="C206" s="179">
        <v>0</v>
      </c>
      <c r="D206" s="179">
        <v>0</v>
      </c>
      <c r="E206" s="179">
        <v>0</v>
      </c>
      <c r="F206" s="159">
        <v>0</v>
      </c>
      <c r="G206" s="181" t="s">
        <v>193</v>
      </c>
      <c r="H206" s="179">
        <f t="shared" ref="H206:H214" si="8">IF(LEN(I206)&gt;1,LEN(I206), 0)</f>
        <v>0</v>
      </c>
      <c r="I206" s="181" t="str">
        <f>IF(Tablica_A!M121&lt;&gt; "",Tablica_A!M121,"-")</f>
        <v>-</v>
      </c>
    </row>
    <row r="207" spans="1:9" hidden="1" x14ac:dyDescent="0.2">
      <c r="A207" s="179">
        <v>0</v>
      </c>
      <c r="B207" s="179">
        <v>0</v>
      </c>
      <c r="C207" s="179">
        <v>0</v>
      </c>
      <c r="D207" s="179">
        <v>0</v>
      </c>
      <c r="E207" s="179">
        <v>0</v>
      </c>
      <c r="F207" s="159">
        <v>0</v>
      </c>
      <c r="G207" s="181" t="s">
        <v>167</v>
      </c>
      <c r="H207" s="179">
        <f t="shared" si="8"/>
        <v>0</v>
      </c>
      <c r="I207" s="181" t="str">
        <f>IF(Tablica_A!M123&lt;&gt; "",Tablica_A!M123,"-")</f>
        <v>-</v>
      </c>
    </row>
    <row r="208" spans="1:9" hidden="1" x14ac:dyDescent="0.2">
      <c r="A208" s="179">
        <v>0</v>
      </c>
      <c r="B208" s="179">
        <v>0</v>
      </c>
      <c r="C208" s="179">
        <v>0</v>
      </c>
      <c r="D208" s="179">
        <v>0</v>
      </c>
      <c r="E208" s="179">
        <v>0</v>
      </c>
      <c r="F208" s="159">
        <v>0</v>
      </c>
      <c r="G208" s="181" t="s">
        <v>168</v>
      </c>
      <c r="H208" s="179">
        <f t="shared" si="8"/>
        <v>0</v>
      </c>
      <c r="I208" s="181" t="str">
        <f>IF(Tablica_A!M125&lt;&gt; "",Tablica_A!M125,"-")</f>
        <v>-</v>
      </c>
    </row>
    <row r="209" spans="1:9" hidden="1" x14ac:dyDescent="0.2">
      <c r="A209" s="179">
        <v>0</v>
      </c>
      <c r="B209" s="179">
        <v>0</v>
      </c>
      <c r="C209" s="179">
        <v>0</v>
      </c>
      <c r="D209" s="179">
        <v>0</v>
      </c>
      <c r="E209" s="179">
        <v>0</v>
      </c>
      <c r="F209" s="159">
        <v>0</v>
      </c>
      <c r="G209" s="181" t="s">
        <v>169</v>
      </c>
      <c r="H209" s="179">
        <f t="shared" si="8"/>
        <v>0</v>
      </c>
      <c r="I209" s="181" t="str">
        <f>IF(Tablica_A!M127&lt;&gt; "",Tablica_A!M127,"-")</f>
        <v>-</v>
      </c>
    </row>
    <row r="210" spans="1:9" hidden="1" x14ac:dyDescent="0.2">
      <c r="A210" s="179">
        <v>0</v>
      </c>
      <c r="B210" s="179">
        <v>0</v>
      </c>
      <c r="C210" s="179">
        <v>0</v>
      </c>
      <c r="D210" s="179">
        <v>0</v>
      </c>
      <c r="E210" s="179">
        <v>0</v>
      </c>
      <c r="F210" s="159">
        <v>0</v>
      </c>
      <c r="G210" s="181" t="s">
        <v>170</v>
      </c>
      <c r="H210" s="179">
        <f t="shared" si="8"/>
        <v>0</v>
      </c>
      <c r="I210" s="181" t="str">
        <f>IF(Tablica_A!M129&lt;&gt; "",Tablica_A!M129,"-")</f>
        <v>-</v>
      </c>
    </row>
    <row r="211" spans="1:9" hidden="1" x14ac:dyDescent="0.2">
      <c r="A211" s="179">
        <v>0</v>
      </c>
      <c r="B211" s="179">
        <v>0</v>
      </c>
      <c r="C211" s="179">
        <v>0</v>
      </c>
      <c r="D211" s="179">
        <v>0</v>
      </c>
      <c r="E211" s="179">
        <v>0</v>
      </c>
      <c r="F211" s="159">
        <v>0</v>
      </c>
      <c r="G211" s="181" t="s">
        <v>171</v>
      </c>
      <c r="H211" s="179">
        <f t="shared" si="8"/>
        <v>0</v>
      </c>
      <c r="I211" s="181" t="str">
        <f>IF(Tablica_A!M131&lt;&gt; "",Tablica_A!M131,"-")</f>
        <v>-</v>
      </c>
    </row>
    <row r="212" spans="1:9" hidden="1" x14ac:dyDescent="0.2">
      <c r="A212" s="179">
        <v>0</v>
      </c>
      <c r="B212" s="179">
        <v>0</v>
      </c>
      <c r="C212" s="179">
        <v>0</v>
      </c>
      <c r="D212" s="179">
        <v>0</v>
      </c>
      <c r="E212" s="179">
        <v>0</v>
      </c>
      <c r="F212" s="159">
        <v>0</v>
      </c>
      <c r="G212" s="181" t="s">
        <v>172</v>
      </c>
      <c r="H212" s="179">
        <f t="shared" si="8"/>
        <v>0</v>
      </c>
      <c r="I212" s="181" t="str">
        <f>IF(Tablica_A!M133&lt;&gt; "",Tablica_A!M133,"-")</f>
        <v>-</v>
      </c>
    </row>
    <row r="213" spans="1:9" hidden="1" x14ac:dyDescent="0.2">
      <c r="A213" s="179">
        <v>0</v>
      </c>
      <c r="B213" s="179">
        <v>0</v>
      </c>
      <c r="C213" s="179">
        <v>0</v>
      </c>
      <c r="D213" s="179">
        <v>0</v>
      </c>
      <c r="E213" s="179">
        <v>0</v>
      </c>
      <c r="F213" s="159">
        <v>0</v>
      </c>
      <c r="G213" s="181" t="s">
        <v>173</v>
      </c>
      <c r="H213" s="179">
        <f t="shared" si="8"/>
        <v>0</v>
      </c>
      <c r="I213" s="181" t="str">
        <f>IF(Tablica_A!M135&lt;&gt; "",Tablica_A!M135,"-")</f>
        <v>-</v>
      </c>
    </row>
    <row r="214" spans="1:9" hidden="1" x14ac:dyDescent="0.2">
      <c r="A214" s="179">
        <v>0</v>
      </c>
      <c r="B214" s="179">
        <v>0</v>
      </c>
      <c r="C214" s="179">
        <v>0</v>
      </c>
      <c r="D214" s="179">
        <v>0</v>
      </c>
      <c r="E214" s="179">
        <v>0</v>
      </c>
      <c r="F214" s="159">
        <v>0</v>
      </c>
      <c r="G214" s="181" t="s">
        <v>174</v>
      </c>
      <c r="H214" s="179">
        <f t="shared" si="8"/>
        <v>0</v>
      </c>
      <c r="I214" s="181" t="str">
        <f>IF(Tablica_A!M137&lt;&gt; "",Tablica_A!M137,"-")</f>
        <v>-</v>
      </c>
    </row>
    <row r="215" spans="1:9" hidden="1" x14ac:dyDescent="0.2">
      <c r="A215" s="179">
        <v>0</v>
      </c>
      <c r="B215" s="179">
        <v>0</v>
      </c>
      <c r="C215" s="179">
        <v>0</v>
      </c>
      <c r="D215" s="179">
        <v>0</v>
      </c>
      <c r="E215" s="179">
        <v>0</v>
      </c>
      <c r="F215" s="159">
        <v>0</v>
      </c>
      <c r="G215" s="181" t="s">
        <v>175</v>
      </c>
      <c r="H215" s="182">
        <f>Tablica_A!U121</f>
        <v>0</v>
      </c>
      <c r="I215" s="181" t="s">
        <v>854</v>
      </c>
    </row>
    <row r="216" spans="1:9" hidden="1" x14ac:dyDescent="0.2">
      <c r="A216" s="179">
        <v>0</v>
      </c>
      <c r="B216" s="179">
        <v>0</v>
      </c>
      <c r="C216" s="179">
        <v>0</v>
      </c>
      <c r="D216" s="179">
        <v>0</v>
      </c>
      <c r="E216" s="179">
        <v>0</v>
      </c>
      <c r="F216" s="159">
        <v>0</v>
      </c>
      <c r="G216" s="181" t="s">
        <v>176</v>
      </c>
      <c r="H216" s="182">
        <f>Tablica_A!U123</f>
        <v>0</v>
      </c>
      <c r="I216" s="181" t="s">
        <v>854</v>
      </c>
    </row>
    <row r="217" spans="1:9" hidden="1" x14ac:dyDescent="0.2">
      <c r="A217" s="179">
        <v>0</v>
      </c>
      <c r="B217" s="179">
        <v>0</v>
      </c>
      <c r="C217" s="179">
        <v>0</v>
      </c>
      <c r="D217" s="179">
        <v>0</v>
      </c>
      <c r="E217" s="179">
        <v>0</v>
      </c>
      <c r="F217" s="159">
        <v>0</v>
      </c>
      <c r="G217" s="181" t="s">
        <v>177</v>
      </c>
      <c r="H217" s="182">
        <f>Tablica_A!U125</f>
        <v>0</v>
      </c>
      <c r="I217" s="181" t="s">
        <v>854</v>
      </c>
    </row>
    <row r="218" spans="1:9" hidden="1" x14ac:dyDescent="0.2">
      <c r="A218" s="179">
        <v>0</v>
      </c>
      <c r="B218" s="179">
        <v>0</v>
      </c>
      <c r="C218" s="179">
        <v>0</v>
      </c>
      <c r="D218" s="179">
        <v>0</v>
      </c>
      <c r="E218" s="179">
        <v>0</v>
      </c>
      <c r="F218" s="159">
        <v>0</v>
      </c>
      <c r="G218" s="181" t="s">
        <v>178</v>
      </c>
      <c r="H218" s="182">
        <f>Tablica_A!U127</f>
        <v>0</v>
      </c>
      <c r="I218" s="181" t="s">
        <v>854</v>
      </c>
    </row>
    <row r="219" spans="1:9" hidden="1" x14ac:dyDescent="0.2">
      <c r="A219" s="179">
        <v>0</v>
      </c>
      <c r="B219" s="179">
        <v>0</v>
      </c>
      <c r="C219" s="179">
        <v>0</v>
      </c>
      <c r="D219" s="179">
        <v>0</v>
      </c>
      <c r="E219" s="179">
        <v>0</v>
      </c>
      <c r="F219" s="159">
        <v>0</v>
      </c>
      <c r="G219" s="181" t="s">
        <v>179</v>
      </c>
      <c r="H219" s="182">
        <f>Tablica_A!U129</f>
        <v>0</v>
      </c>
      <c r="I219" s="181" t="s">
        <v>854</v>
      </c>
    </row>
    <row r="220" spans="1:9" hidden="1" x14ac:dyDescent="0.2">
      <c r="A220" s="179">
        <v>0</v>
      </c>
      <c r="B220" s="179">
        <v>0</v>
      </c>
      <c r="C220" s="179">
        <v>0</v>
      </c>
      <c r="D220" s="179">
        <v>0</v>
      </c>
      <c r="E220" s="179">
        <v>0</v>
      </c>
      <c r="F220" s="159">
        <v>0</v>
      </c>
      <c r="G220" s="181" t="s">
        <v>180</v>
      </c>
      <c r="H220" s="182">
        <f>Tablica_A!U131</f>
        <v>0</v>
      </c>
      <c r="I220" s="181" t="s">
        <v>854</v>
      </c>
    </row>
    <row r="221" spans="1:9" hidden="1" x14ac:dyDescent="0.2">
      <c r="A221" s="179">
        <v>0</v>
      </c>
      <c r="B221" s="179">
        <v>0</v>
      </c>
      <c r="C221" s="179">
        <v>0</v>
      </c>
      <c r="D221" s="179">
        <v>0</v>
      </c>
      <c r="E221" s="179">
        <v>0</v>
      </c>
      <c r="F221" s="159">
        <v>0</v>
      </c>
      <c r="G221" s="181" t="s">
        <v>181</v>
      </c>
      <c r="H221" s="182">
        <f>Tablica_A!U133</f>
        <v>0</v>
      </c>
      <c r="I221" s="181" t="s">
        <v>854</v>
      </c>
    </row>
    <row r="222" spans="1:9" hidden="1" x14ac:dyDescent="0.2">
      <c r="A222" s="179">
        <v>0</v>
      </c>
      <c r="B222" s="179">
        <v>0</v>
      </c>
      <c r="C222" s="179">
        <v>0</v>
      </c>
      <c r="D222" s="179">
        <v>0</v>
      </c>
      <c r="E222" s="179">
        <v>0</v>
      </c>
      <c r="F222" s="159">
        <v>0</v>
      </c>
      <c r="G222" s="181" t="s">
        <v>182</v>
      </c>
      <c r="H222" s="182">
        <f>Tablica_A!U135</f>
        <v>0</v>
      </c>
      <c r="I222" s="181" t="s">
        <v>854</v>
      </c>
    </row>
    <row r="223" spans="1:9" hidden="1" x14ac:dyDescent="0.2">
      <c r="A223" s="179">
        <v>0</v>
      </c>
      <c r="B223" s="179">
        <v>0</v>
      </c>
      <c r="C223" s="179">
        <v>0</v>
      </c>
      <c r="D223" s="179">
        <v>0</v>
      </c>
      <c r="E223" s="179">
        <v>0</v>
      </c>
      <c r="F223" s="159">
        <v>0</v>
      </c>
      <c r="G223" s="181" t="s">
        <v>183</v>
      </c>
      <c r="H223" s="182">
        <f>Tablica_A!U137</f>
        <v>0</v>
      </c>
      <c r="I223" s="181" t="s">
        <v>854</v>
      </c>
    </row>
    <row r="224" spans="1:9" hidden="1" x14ac:dyDescent="0.2">
      <c r="A224" s="179">
        <v>0</v>
      </c>
      <c r="B224" s="179">
        <v>0</v>
      </c>
      <c r="C224" s="179">
        <v>0</v>
      </c>
      <c r="D224" s="179">
        <v>0</v>
      </c>
      <c r="E224" s="179">
        <v>0</v>
      </c>
      <c r="F224" s="159">
        <v>0</v>
      </c>
      <c r="G224" s="181" t="s">
        <v>184</v>
      </c>
      <c r="H224" s="182">
        <f>Tablica_A!Q121</f>
        <v>0</v>
      </c>
      <c r="I224" s="181" t="s">
        <v>854</v>
      </c>
    </row>
    <row r="225" spans="1:9" hidden="1" x14ac:dyDescent="0.2">
      <c r="A225" s="179">
        <v>0</v>
      </c>
      <c r="B225" s="179">
        <v>0</v>
      </c>
      <c r="C225" s="179">
        <v>0</v>
      </c>
      <c r="D225" s="179">
        <v>0</v>
      </c>
      <c r="E225" s="179">
        <v>0</v>
      </c>
      <c r="F225" s="159">
        <v>0</v>
      </c>
      <c r="G225" s="181" t="s">
        <v>185</v>
      </c>
      <c r="H225" s="182">
        <f>Tablica_A!Q123</f>
        <v>0</v>
      </c>
      <c r="I225" s="181" t="s">
        <v>854</v>
      </c>
    </row>
    <row r="226" spans="1:9" hidden="1" x14ac:dyDescent="0.2">
      <c r="A226" s="179">
        <v>0</v>
      </c>
      <c r="B226" s="179">
        <v>0</v>
      </c>
      <c r="C226" s="179">
        <v>0</v>
      </c>
      <c r="D226" s="179">
        <v>0</v>
      </c>
      <c r="E226" s="179">
        <v>0</v>
      </c>
      <c r="F226" s="159">
        <v>0</v>
      </c>
      <c r="G226" s="181" t="s">
        <v>186</v>
      </c>
      <c r="H226" s="182">
        <f>Tablica_A!Q125</f>
        <v>0</v>
      </c>
      <c r="I226" s="181" t="s">
        <v>854</v>
      </c>
    </row>
    <row r="227" spans="1:9" hidden="1" x14ac:dyDescent="0.2">
      <c r="A227" s="179">
        <v>0</v>
      </c>
      <c r="B227" s="179">
        <v>0</v>
      </c>
      <c r="C227" s="179">
        <v>0</v>
      </c>
      <c r="D227" s="179">
        <v>0</v>
      </c>
      <c r="E227" s="179">
        <v>0</v>
      </c>
      <c r="F227" s="159">
        <v>0</v>
      </c>
      <c r="G227" s="181" t="s">
        <v>187</v>
      </c>
      <c r="H227" s="182">
        <f>Tablica_A!Q127</f>
        <v>0</v>
      </c>
      <c r="I227" s="181" t="s">
        <v>854</v>
      </c>
    </row>
    <row r="228" spans="1:9" hidden="1" x14ac:dyDescent="0.2">
      <c r="A228" s="179">
        <v>0</v>
      </c>
      <c r="B228" s="179">
        <v>0</v>
      </c>
      <c r="C228" s="179">
        <v>0</v>
      </c>
      <c r="D228" s="179">
        <v>0</v>
      </c>
      <c r="E228" s="179">
        <v>0</v>
      </c>
      <c r="F228" s="159">
        <v>0</v>
      </c>
      <c r="G228" s="181" t="s">
        <v>188</v>
      </c>
      <c r="H228" s="182">
        <f>Tablica_A!Q129</f>
        <v>0</v>
      </c>
      <c r="I228" s="181" t="s">
        <v>854</v>
      </c>
    </row>
    <row r="229" spans="1:9" hidden="1" x14ac:dyDescent="0.2">
      <c r="A229" s="179">
        <v>0</v>
      </c>
      <c r="B229" s="179">
        <v>0</v>
      </c>
      <c r="C229" s="179">
        <v>0</v>
      </c>
      <c r="D229" s="179">
        <v>0</v>
      </c>
      <c r="E229" s="179">
        <v>0</v>
      </c>
      <c r="F229" s="159">
        <v>0</v>
      </c>
      <c r="G229" s="181" t="s">
        <v>189</v>
      </c>
      <c r="H229" s="182">
        <f>Tablica_A!Q131</f>
        <v>0</v>
      </c>
      <c r="I229" s="181" t="s">
        <v>854</v>
      </c>
    </row>
    <row r="230" spans="1:9" hidden="1" x14ac:dyDescent="0.2">
      <c r="A230" s="179">
        <v>0</v>
      </c>
      <c r="B230" s="179">
        <v>0</v>
      </c>
      <c r="C230" s="179">
        <v>0</v>
      </c>
      <c r="D230" s="179">
        <v>0</v>
      </c>
      <c r="E230" s="179">
        <v>0</v>
      </c>
      <c r="F230" s="159">
        <v>0</v>
      </c>
      <c r="G230" s="181" t="s">
        <v>190</v>
      </c>
      <c r="H230" s="182">
        <f>Tablica_A!Q133</f>
        <v>0</v>
      </c>
      <c r="I230" s="181" t="s">
        <v>854</v>
      </c>
    </row>
    <row r="231" spans="1:9" hidden="1" x14ac:dyDescent="0.2">
      <c r="A231" s="179">
        <v>0</v>
      </c>
      <c r="B231" s="179">
        <v>0</v>
      </c>
      <c r="C231" s="179">
        <v>0</v>
      </c>
      <c r="D231" s="179">
        <v>0</v>
      </c>
      <c r="E231" s="179">
        <v>0</v>
      </c>
      <c r="F231" s="159">
        <v>0</v>
      </c>
      <c r="G231" s="181" t="s">
        <v>191</v>
      </c>
      <c r="H231" s="182">
        <f>Tablica_A!Q135</f>
        <v>0</v>
      </c>
      <c r="I231" s="181" t="s">
        <v>854</v>
      </c>
    </row>
    <row r="232" spans="1:9" hidden="1" x14ac:dyDescent="0.2">
      <c r="A232" s="179">
        <v>0</v>
      </c>
      <c r="B232" s="179">
        <v>0</v>
      </c>
      <c r="C232" s="179">
        <v>0</v>
      </c>
      <c r="D232" s="179">
        <v>0</v>
      </c>
      <c r="E232" s="179">
        <v>0</v>
      </c>
      <c r="F232" s="159">
        <v>0</v>
      </c>
      <c r="G232" s="181" t="s">
        <v>192</v>
      </c>
      <c r="H232" s="182">
        <f>Tablica_A!Q137</f>
        <v>0</v>
      </c>
      <c r="I232" s="181" t="s">
        <v>854</v>
      </c>
    </row>
    <row r="233" spans="1:9" hidden="1" x14ac:dyDescent="0.2">
      <c r="A233" s="179">
        <v>0</v>
      </c>
      <c r="B233" s="179">
        <v>0</v>
      </c>
      <c r="C233" s="179">
        <v>0</v>
      </c>
      <c r="D233" s="179">
        <v>0</v>
      </c>
      <c r="E233" s="179">
        <v>0</v>
      </c>
      <c r="F233" s="159">
        <v>0</v>
      </c>
      <c r="G233" s="178" t="s">
        <v>282</v>
      </c>
      <c r="H233" s="179">
        <f>IF(LEN(I233)&gt;1,LEN(I233), 0)</f>
        <v>12</v>
      </c>
      <c r="I233" s="181" t="str">
        <f>IF(Tablica_A!O139&lt;&gt; "",Tablica_A!O139,"-")</f>
        <v>HRPODRRA0004</v>
      </c>
    </row>
    <row r="234" spans="1:9" hidden="1" x14ac:dyDescent="0.2">
      <c r="A234" s="179">
        <v>0</v>
      </c>
      <c r="B234" s="179">
        <v>0</v>
      </c>
      <c r="C234" s="179">
        <v>0</v>
      </c>
      <c r="D234" s="179">
        <v>0</v>
      </c>
      <c r="E234" s="179">
        <v>0</v>
      </c>
      <c r="F234" s="159">
        <v>0</v>
      </c>
      <c r="G234" s="178" t="s">
        <v>283</v>
      </c>
      <c r="H234" s="179">
        <f>IF(LEN(I234)&gt;1,LEN(I234), 0)</f>
        <v>0</v>
      </c>
      <c r="I234" s="181" t="str">
        <f>IF(Tablica_A!O141&lt;&gt; "",Tablica_A!O141,"-")</f>
        <v>-</v>
      </c>
    </row>
    <row r="235" spans="1:9" hidden="1" x14ac:dyDescent="0.2">
      <c r="A235" s="179">
        <v>0</v>
      </c>
      <c r="B235" s="179">
        <v>0</v>
      </c>
      <c r="C235" s="179">
        <v>0</v>
      </c>
      <c r="D235" s="179">
        <v>0</v>
      </c>
      <c r="E235" s="179">
        <v>0</v>
      </c>
      <c r="F235" s="159">
        <v>0</v>
      </c>
      <c r="G235" s="178" t="s">
        <v>194</v>
      </c>
      <c r="H235" s="179">
        <f t="shared" ref="H235:H271" si="9">IF(LEN(I235)&gt;1,LEN(I235), 0)</f>
        <v>7</v>
      </c>
      <c r="I235" s="181" t="str">
        <f>IF(Tablica_A!C146&lt;&gt; "",Tablica_A!C146,"-")</f>
        <v>3805140</v>
      </c>
    </row>
    <row r="236" spans="1:9" hidden="1" x14ac:dyDescent="0.2">
      <c r="A236" s="179">
        <v>0</v>
      </c>
      <c r="B236" s="179">
        <v>0</v>
      </c>
      <c r="C236" s="179">
        <v>0</v>
      </c>
      <c r="D236" s="179">
        <v>0</v>
      </c>
      <c r="E236" s="179">
        <v>0</v>
      </c>
      <c r="F236" s="159">
        <v>0</v>
      </c>
      <c r="G236" s="178" t="s">
        <v>195</v>
      </c>
      <c r="H236" s="179">
        <f t="shared" si="9"/>
        <v>7</v>
      </c>
      <c r="I236" s="181" t="str">
        <f>IF(Tablica_A!C148&lt;&gt; "",Tablica_A!C148,"-")</f>
        <v>0991279</v>
      </c>
    </row>
    <row r="237" spans="1:9" hidden="1" x14ac:dyDescent="0.2">
      <c r="A237" s="179">
        <v>0</v>
      </c>
      <c r="B237" s="179">
        <v>0</v>
      </c>
      <c r="C237" s="179">
        <v>0</v>
      </c>
      <c r="D237" s="179">
        <v>0</v>
      </c>
      <c r="E237" s="179">
        <v>0</v>
      </c>
      <c r="F237" s="159">
        <v>0</v>
      </c>
      <c r="G237" s="178" t="s">
        <v>196</v>
      </c>
      <c r="H237" s="179">
        <f t="shared" si="9"/>
        <v>7</v>
      </c>
      <c r="I237" s="181" t="str">
        <f>IF(Tablica_A!C150&lt;&gt; "",Tablica_A!C150,"-")</f>
        <v>1130153</v>
      </c>
    </row>
    <row r="238" spans="1:9" hidden="1" x14ac:dyDescent="0.2">
      <c r="A238" s="179">
        <v>0</v>
      </c>
      <c r="B238" s="179">
        <v>0</v>
      </c>
      <c r="C238" s="179">
        <v>0</v>
      </c>
      <c r="D238" s="179">
        <v>0</v>
      </c>
      <c r="E238" s="179">
        <v>0</v>
      </c>
      <c r="F238" s="159">
        <v>0</v>
      </c>
      <c r="G238" s="178" t="s">
        <v>197</v>
      </c>
      <c r="H238" s="179">
        <f t="shared" si="9"/>
        <v>10</v>
      </c>
      <c r="I238" s="181" t="str">
        <f>IF(Tablica_A!C152&lt;&gt; "",Tablica_A!C152,"-")</f>
        <v>5981449907</v>
      </c>
    </row>
    <row r="239" spans="1:9" hidden="1" x14ac:dyDescent="0.2">
      <c r="A239" s="179">
        <v>0</v>
      </c>
      <c r="B239" s="179">
        <v>0</v>
      </c>
      <c r="C239" s="179">
        <v>0</v>
      </c>
      <c r="D239" s="179">
        <v>0</v>
      </c>
      <c r="E239" s="179">
        <v>0</v>
      </c>
      <c r="F239" s="159">
        <v>0</v>
      </c>
      <c r="G239" s="178" t="s">
        <v>198</v>
      </c>
      <c r="H239" s="179">
        <f t="shared" si="9"/>
        <v>10</v>
      </c>
      <c r="I239" s="181" t="str">
        <f>IF(Tablica_A!C154&lt;&gt; "",Tablica_A!C154,"-")</f>
        <v>3042510487</v>
      </c>
    </row>
    <row r="240" spans="1:9" hidden="1" x14ac:dyDescent="0.2">
      <c r="A240" s="179">
        <v>0</v>
      </c>
      <c r="B240" s="179">
        <v>0</v>
      </c>
      <c r="C240" s="179">
        <v>0</v>
      </c>
      <c r="D240" s="179">
        <v>0</v>
      </c>
      <c r="E240" s="179">
        <v>0</v>
      </c>
      <c r="F240" s="159">
        <v>0</v>
      </c>
      <c r="G240" s="178" t="s">
        <v>199</v>
      </c>
      <c r="H240" s="179">
        <f t="shared" si="9"/>
        <v>8</v>
      </c>
      <c r="I240" s="181" t="str">
        <f>IF(Tablica_A!C156&lt;&gt; "",Tablica_A!C156,"-")</f>
        <v>20188537</v>
      </c>
    </row>
    <row r="241" spans="1:9" hidden="1" x14ac:dyDescent="0.2">
      <c r="A241" s="179">
        <v>0</v>
      </c>
      <c r="B241" s="179">
        <v>0</v>
      </c>
      <c r="C241" s="179">
        <v>0</v>
      </c>
      <c r="D241" s="179">
        <v>0</v>
      </c>
      <c r="E241" s="179">
        <v>0</v>
      </c>
      <c r="F241" s="159">
        <v>0</v>
      </c>
      <c r="G241" s="178" t="s">
        <v>205</v>
      </c>
      <c r="H241" s="179">
        <f t="shared" si="9"/>
        <v>11</v>
      </c>
      <c r="I241" s="181" t="str">
        <f>IF(Tablica_A!E146&lt;&gt; "",Tablica_A!E146,"-")</f>
        <v>BELUPO D.D.</v>
      </c>
    </row>
    <row r="242" spans="1:9" hidden="1" x14ac:dyDescent="0.2">
      <c r="A242" s="179">
        <v>0</v>
      </c>
      <c r="B242" s="179">
        <v>0</v>
      </c>
      <c r="C242" s="179">
        <v>0</v>
      </c>
      <c r="D242" s="179">
        <v>0</v>
      </c>
      <c r="E242" s="179">
        <v>0</v>
      </c>
      <c r="F242" s="159">
        <v>0</v>
      </c>
      <c r="G242" s="178" t="s">
        <v>200</v>
      </c>
      <c r="H242" s="179">
        <f t="shared" si="9"/>
        <v>13</v>
      </c>
      <c r="I242" s="181" t="str">
        <f>IF(Tablica_A!E148&lt;&gt; "",Tablica_A!E148,"-")</f>
        <v>DANICA D.O.O.</v>
      </c>
    </row>
    <row r="243" spans="1:9" hidden="1" x14ac:dyDescent="0.2">
      <c r="A243" s="179">
        <v>0</v>
      </c>
      <c r="B243" s="179">
        <v>0</v>
      </c>
      <c r="C243" s="179">
        <v>0</v>
      </c>
      <c r="D243" s="179">
        <v>0</v>
      </c>
      <c r="E243" s="179">
        <v>0</v>
      </c>
      <c r="F243" s="159">
        <v>0</v>
      </c>
      <c r="G243" s="178" t="s">
        <v>201</v>
      </c>
      <c r="H243" s="179">
        <f t="shared" si="9"/>
        <v>20</v>
      </c>
      <c r="I243" s="181" t="str">
        <f>IF(Tablica_A!E150&lt;&gt; "",Tablica_A!E150,"-")</f>
        <v>PONI TRGOVINA D.O.O.</v>
      </c>
    </row>
    <row r="244" spans="1:9" hidden="1" x14ac:dyDescent="0.2">
      <c r="A244" s="179">
        <v>0</v>
      </c>
      <c r="B244" s="179">
        <v>0</v>
      </c>
      <c r="C244" s="179">
        <v>0</v>
      </c>
      <c r="D244" s="179">
        <v>0</v>
      </c>
      <c r="E244" s="179">
        <v>0</v>
      </c>
      <c r="F244" s="159">
        <v>0</v>
      </c>
      <c r="G244" s="178" t="s">
        <v>202</v>
      </c>
      <c r="H244" s="179">
        <f t="shared" si="9"/>
        <v>25</v>
      </c>
      <c r="I244" s="181" t="str">
        <f>IF(Tablica_A!E152&lt;&gt; "",Tablica_A!E152,"-")</f>
        <v>PODRAVKA POLSKA SO Z.O.O.</v>
      </c>
    </row>
    <row r="245" spans="1:9" hidden="1" x14ac:dyDescent="0.2">
      <c r="A245" s="179">
        <v>0</v>
      </c>
      <c r="B245" s="179">
        <v>0</v>
      </c>
      <c r="C245" s="179">
        <v>0</v>
      </c>
      <c r="D245" s="179">
        <v>0</v>
      </c>
      <c r="E245" s="179">
        <v>0</v>
      </c>
      <c r="F245" s="159">
        <v>0</v>
      </c>
      <c r="G245" s="178" t="s">
        <v>203</v>
      </c>
      <c r="H245" s="179">
        <f t="shared" si="9"/>
        <v>20</v>
      </c>
      <c r="I245" s="181" t="str">
        <f>IF(Tablica_A!E154&lt;&gt; "",Tablica_A!E154,"-")</f>
        <v>PODRAVKA LAGRIS A.S.</v>
      </c>
    </row>
    <row r="246" spans="1:9" hidden="1" x14ac:dyDescent="0.2">
      <c r="A246" s="179">
        <v>0</v>
      </c>
      <c r="B246" s="179">
        <v>0</v>
      </c>
      <c r="C246" s="179">
        <v>0</v>
      </c>
      <c r="D246" s="179">
        <v>0</v>
      </c>
      <c r="E246" s="179">
        <v>0</v>
      </c>
      <c r="F246" s="159">
        <v>0</v>
      </c>
      <c r="G246" s="178" t="s">
        <v>204</v>
      </c>
      <c r="H246" s="179">
        <f t="shared" si="9"/>
        <v>24</v>
      </c>
      <c r="I246" s="181" t="str">
        <f>IF(Tablica_A!E156&lt;&gt; "",Tablica_A!E156,"-")</f>
        <v>PODRAVKA SARAJEVO D.O.O.</v>
      </c>
    </row>
    <row r="247" spans="1:9" hidden="1" x14ac:dyDescent="0.2">
      <c r="A247" s="179">
        <v>0</v>
      </c>
      <c r="B247" s="179">
        <v>0</v>
      </c>
      <c r="C247" s="179">
        <v>0</v>
      </c>
      <c r="D247" s="179">
        <v>0</v>
      </c>
      <c r="E247" s="179">
        <v>0</v>
      </c>
      <c r="F247" s="159">
        <v>0</v>
      </c>
      <c r="G247" s="178" t="s">
        <v>211</v>
      </c>
      <c r="H247" s="179">
        <f t="shared" si="9"/>
        <v>10</v>
      </c>
      <c r="I247" s="181" t="str">
        <f>IF(Tablica_A!M146&lt;&gt; "",Tablica_A!M146,"-")</f>
        <v>KOPRIVNICA</v>
      </c>
    </row>
    <row r="248" spans="1:9" hidden="1" x14ac:dyDescent="0.2">
      <c r="A248" s="179">
        <v>0</v>
      </c>
      <c r="B248" s="179">
        <v>0</v>
      </c>
      <c r="C248" s="179">
        <v>0</v>
      </c>
      <c r="D248" s="179">
        <v>0</v>
      </c>
      <c r="E248" s="179">
        <v>0</v>
      </c>
      <c r="F248" s="159">
        <v>0</v>
      </c>
      <c r="G248" s="178" t="s">
        <v>206</v>
      </c>
      <c r="H248" s="179">
        <f t="shared" si="9"/>
        <v>10</v>
      </c>
      <c r="I248" s="181" t="str">
        <f>IF(Tablica_A!M148&lt;&gt; "",Tablica_A!M148,"-")</f>
        <v>KOPRIVNICA</v>
      </c>
    </row>
    <row r="249" spans="1:9" hidden="1" x14ac:dyDescent="0.2">
      <c r="A249" s="179">
        <v>0</v>
      </c>
      <c r="B249" s="179">
        <v>0</v>
      </c>
      <c r="C249" s="179">
        <v>0</v>
      </c>
      <c r="D249" s="179">
        <v>0</v>
      </c>
      <c r="E249" s="179">
        <v>0</v>
      </c>
      <c r="F249" s="159">
        <v>0</v>
      </c>
      <c r="G249" s="178" t="s">
        <v>207</v>
      </c>
      <c r="H249" s="179">
        <f t="shared" si="9"/>
        <v>10</v>
      </c>
      <c r="I249" s="181" t="str">
        <f>IF(Tablica_A!M150&lt;&gt; "",Tablica_A!M150,"-")</f>
        <v>KOPRIVNICA</v>
      </c>
    </row>
    <row r="250" spans="1:9" hidden="1" x14ac:dyDescent="0.2">
      <c r="A250" s="179">
        <v>0</v>
      </c>
      <c r="B250" s="179">
        <v>0</v>
      </c>
      <c r="C250" s="179">
        <v>0</v>
      </c>
      <c r="D250" s="179">
        <v>0</v>
      </c>
      <c r="E250" s="179">
        <v>0</v>
      </c>
      <c r="F250" s="159">
        <v>0</v>
      </c>
      <c r="G250" s="178" t="s">
        <v>208</v>
      </c>
      <c r="H250" s="179">
        <f t="shared" si="9"/>
        <v>8</v>
      </c>
      <c r="I250" s="181" t="str">
        <f>IF(Tablica_A!M152&lt;&gt; "",Tablica_A!M152,"-")</f>
        <v>KOSTRZYN</v>
      </c>
    </row>
    <row r="251" spans="1:9" hidden="1" x14ac:dyDescent="0.2">
      <c r="A251" s="179">
        <v>0</v>
      </c>
      <c r="B251" s="179">
        <v>0</v>
      </c>
      <c r="C251" s="179">
        <v>0</v>
      </c>
      <c r="D251" s="179">
        <v>0</v>
      </c>
      <c r="E251" s="179">
        <v>0</v>
      </c>
      <c r="F251" s="159">
        <v>0</v>
      </c>
      <c r="G251" s="178" t="s">
        <v>209</v>
      </c>
      <c r="H251" s="179">
        <f t="shared" si="9"/>
        <v>21</v>
      </c>
      <c r="I251" s="181" t="str">
        <f>IF(Tablica_A!M154&lt;&gt; "",Tablica_A!M154,"-")</f>
        <v>DOLNI LHOTA LUHAČOVIC</v>
      </c>
    </row>
    <row r="252" spans="1:9" hidden="1" x14ac:dyDescent="0.2">
      <c r="A252" s="179">
        <v>0</v>
      </c>
      <c r="B252" s="179">
        <v>0</v>
      </c>
      <c r="C252" s="179">
        <v>0</v>
      </c>
      <c r="D252" s="179">
        <v>0</v>
      </c>
      <c r="E252" s="179">
        <v>0</v>
      </c>
      <c r="F252" s="159">
        <v>0</v>
      </c>
      <c r="G252" s="178" t="s">
        <v>210</v>
      </c>
      <c r="H252" s="179">
        <f t="shared" si="9"/>
        <v>8</v>
      </c>
      <c r="I252" s="181" t="str">
        <f>IF(Tablica_A!M156&lt;&gt; "",Tablica_A!M156,"-")</f>
        <v>SARAJEVO</v>
      </c>
    </row>
    <row r="253" spans="1:9" hidden="1" x14ac:dyDescent="0.2">
      <c r="A253" s="179">
        <v>0</v>
      </c>
      <c r="B253" s="179">
        <v>0</v>
      </c>
      <c r="C253" s="179">
        <v>0</v>
      </c>
      <c r="D253" s="179">
        <v>0</v>
      </c>
      <c r="E253" s="179">
        <v>0</v>
      </c>
      <c r="F253" s="159">
        <v>0</v>
      </c>
      <c r="G253" s="178" t="s">
        <v>217</v>
      </c>
      <c r="H253" s="179">
        <f t="shared" si="9"/>
        <v>18</v>
      </c>
      <c r="I253" s="181" t="str">
        <f>IF(Tablica_A!Q146&lt;&gt; "",Tablica_A!Q146,"-")</f>
        <v>JOSIPA VARGOVIĆA 4</v>
      </c>
    </row>
    <row r="254" spans="1:9" hidden="1" x14ac:dyDescent="0.2">
      <c r="A254" s="179">
        <v>0</v>
      </c>
      <c r="B254" s="179">
        <v>0</v>
      </c>
      <c r="C254" s="179">
        <v>0</v>
      </c>
      <c r="D254" s="179">
        <v>0</v>
      </c>
      <c r="E254" s="179">
        <v>0</v>
      </c>
      <c r="F254" s="159">
        <v>0</v>
      </c>
      <c r="G254" s="178" t="s">
        <v>212</v>
      </c>
      <c r="H254" s="179">
        <f t="shared" si="9"/>
        <v>21</v>
      </c>
      <c r="I254" s="181" t="str">
        <f>IF(Tablica_A!Q148&lt;&gt; "",Tablica_A!Q148,"-")</f>
        <v>ĐELEKOVEČKA CESTA 7/A</v>
      </c>
    </row>
    <row r="255" spans="1:9" hidden="1" x14ac:dyDescent="0.2">
      <c r="A255" s="179">
        <v>0</v>
      </c>
      <c r="B255" s="179">
        <v>0</v>
      </c>
      <c r="C255" s="179">
        <v>0</v>
      </c>
      <c r="D255" s="179">
        <v>0</v>
      </c>
      <c r="E255" s="179">
        <v>0</v>
      </c>
      <c r="F255" s="159">
        <v>0</v>
      </c>
      <c r="G255" s="178" t="s">
        <v>213</v>
      </c>
      <c r="H255" s="179">
        <f t="shared" si="9"/>
        <v>18</v>
      </c>
      <c r="I255" s="181" t="str">
        <f>IF(Tablica_A!Q150&lt;&gt; "",Tablica_A!Q150,"-")</f>
        <v>JOSIPA VARGOVIĆA 2</v>
      </c>
    </row>
    <row r="256" spans="1:9" hidden="1" x14ac:dyDescent="0.2">
      <c r="A256" s="179">
        <v>0</v>
      </c>
      <c r="B256" s="179">
        <v>0</v>
      </c>
      <c r="C256" s="179">
        <v>0</v>
      </c>
      <c r="D256" s="179">
        <v>0</v>
      </c>
      <c r="E256" s="179">
        <v>0</v>
      </c>
      <c r="F256" s="159">
        <v>0</v>
      </c>
      <c r="G256" s="178" t="s">
        <v>214</v>
      </c>
      <c r="H256" s="179">
        <f t="shared" si="9"/>
        <v>25</v>
      </c>
      <c r="I256" s="181" t="str">
        <f>IF(Tablica_A!Q152&lt;&gt; "",Tablica_A!Q152,"-")</f>
        <v>UL. ASFALTOVA 28, POLJSKA</v>
      </c>
    </row>
    <row r="257" spans="1:9" hidden="1" x14ac:dyDescent="0.2">
      <c r="A257" s="179">
        <v>0</v>
      </c>
      <c r="B257" s="179">
        <v>0</v>
      </c>
      <c r="C257" s="179">
        <v>0</v>
      </c>
      <c r="D257" s="179">
        <v>0</v>
      </c>
      <c r="E257" s="179">
        <v>0</v>
      </c>
      <c r="F257" s="159">
        <v>0</v>
      </c>
      <c r="G257" s="178" t="s">
        <v>215</v>
      </c>
      <c r="H257" s="179">
        <f t="shared" si="9"/>
        <v>22</v>
      </c>
      <c r="I257" s="181" t="str">
        <f>IF(Tablica_A!Q154&lt;&gt; "",Tablica_A!Q154,"-")</f>
        <v>DOLNI LHOTA  39, ČEŠKA</v>
      </c>
    </row>
    <row r="258" spans="1:9" hidden="1" x14ac:dyDescent="0.2">
      <c r="A258" s="179">
        <v>0</v>
      </c>
      <c r="B258" s="179">
        <v>0</v>
      </c>
      <c r="C258" s="179">
        <v>0</v>
      </c>
      <c r="D258" s="179">
        <v>0</v>
      </c>
      <c r="E258" s="179">
        <v>0</v>
      </c>
      <c r="F258" s="159">
        <v>0</v>
      </c>
      <c r="G258" s="178" t="s">
        <v>216</v>
      </c>
      <c r="H258" s="179">
        <f t="shared" si="9"/>
        <v>28</v>
      </c>
      <c r="I258" s="181" t="str">
        <f>IF(Tablica_A!Q156&lt;&gt; "",Tablica_A!Q156,"-")</f>
        <v>UL. ZELENIH BERETKI 6/1, BIH</v>
      </c>
    </row>
    <row r="259" spans="1:9" hidden="1" x14ac:dyDescent="0.2">
      <c r="A259" s="179">
        <v>0</v>
      </c>
      <c r="B259" s="179">
        <v>0</v>
      </c>
      <c r="C259" s="179">
        <v>0</v>
      </c>
      <c r="D259" s="179">
        <v>0</v>
      </c>
      <c r="E259" s="179">
        <v>0</v>
      </c>
      <c r="F259" s="159">
        <v>0</v>
      </c>
      <c r="G259" s="178" t="s">
        <v>218</v>
      </c>
      <c r="H259" s="179">
        <f t="shared" si="9"/>
        <v>22</v>
      </c>
      <c r="I259" s="181" t="str">
        <f>IF(Tablica_A!K158&lt;&gt; "",Tablica_A!K158,"-")</f>
        <v>PRICEWATERHOUSECOOPERS</v>
      </c>
    </row>
    <row r="260" spans="1:9" hidden="1" x14ac:dyDescent="0.2">
      <c r="A260" s="179">
        <v>0</v>
      </c>
      <c r="B260" s="179">
        <v>0</v>
      </c>
      <c r="C260" s="179">
        <v>0</v>
      </c>
      <c r="D260" s="179">
        <v>0</v>
      </c>
      <c r="E260" s="179">
        <v>0</v>
      </c>
      <c r="F260" s="159">
        <v>0</v>
      </c>
      <c r="G260" s="178" t="s">
        <v>219</v>
      </c>
      <c r="H260" s="179">
        <f t="shared" si="9"/>
        <v>6</v>
      </c>
      <c r="I260" s="181" t="str">
        <f>IF(Tablica_A!K160&lt;&gt; "",Tablica_A!K160,"-")</f>
        <v>ZAGREB</v>
      </c>
    </row>
    <row r="261" spans="1:9" hidden="1" x14ac:dyDescent="0.2">
      <c r="A261" s="179">
        <v>0</v>
      </c>
      <c r="B261" s="179">
        <v>0</v>
      </c>
      <c r="C261" s="179">
        <v>0</v>
      </c>
      <c r="D261" s="179">
        <v>0</v>
      </c>
      <c r="E261" s="179">
        <v>0</v>
      </c>
      <c r="F261" s="159">
        <v>0</v>
      </c>
      <c r="G261" s="178" t="s">
        <v>220</v>
      </c>
      <c r="H261" s="179">
        <f t="shared" si="9"/>
        <v>24</v>
      </c>
      <c r="I261" s="181" t="str">
        <f>IF(Tablica_A!O160&lt;&gt; "",Tablica_A!O160,"-")</f>
        <v>ALEXANDERA VON HUMBOLDTA</v>
      </c>
    </row>
    <row r="262" spans="1:9" hidden="1" x14ac:dyDescent="0.2">
      <c r="A262" s="179">
        <v>0</v>
      </c>
      <c r="B262" s="179">
        <v>0</v>
      </c>
      <c r="C262" s="179">
        <v>0</v>
      </c>
      <c r="D262" s="179">
        <v>0</v>
      </c>
      <c r="E262" s="179">
        <v>0</v>
      </c>
      <c r="F262" s="159">
        <v>0</v>
      </c>
      <c r="G262" s="178" t="s">
        <v>221</v>
      </c>
      <c r="H262" s="179">
        <f t="shared" si="9"/>
        <v>21</v>
      </c>
      <c r="I262" s="181" t="str">
        <f>IF(Tablica_A!C165&lt;&gt; "",Tablica_A!C165,"-")</f>
        <v>ZAGREBAČKA BURZA D.D.</v>
      </c>
    </row>
    <row r="263" spans="1:9" hidden="1" x14ac:dyDescent="0.2">
      <c r="A263" s="179">
        <v>0</v>
      </c>
      <c r="B263" s="179">
        <v>0</v>
      </c>
      <c r="C263" s="179">
        <v>0</v>
      </c>
      <c r="D263" s="179">
        <v>0</v>
      </c>
      <c r="E263" s="179">
        <v>0</v>
      </c>
      <c r="F263" s="159">
        <v>0</v>
      </c>
      <c r="G263" s="178" t="s">
        <v>228</v>
      </c>
      <c r="H263" s="179">
        <f t="shared" si="9"/>
        <v>0</v>
      </c>
      <c r="I263" s="181" t="str">
        <f>IF(Tablica_A!C167&lt;&gt; "",Tablica_A!C167,"-")</f>
        <v>-</v>
      </c>
    </row>
    <row r="264" spans="1:9" hidden="1" x14ac:dyDescent="0.2">
      <c r="A264" s="179">
        <v>0</v>
      </c>
      <c r="B264" s="179">
        <v>0</v>
      </c>
      <c r="C264" s="179">
        <v>0</v>
      </c>
      <c r="D264" s="179">
        <v>0</v>
      </c>
      <c r="E264" s="179">
        <v>0</v>
      </c>
      <c r="F264" s="159">
        <v>0</v>
      </c>
      <c r="G264" s="178" t="s">
        <v>229</v>
      </c>
      <c r="H264" s="179">
        <f t="shared" si="9"/>
        <v>0</v>
      </c>
      <c r="I264" s="181" t="str">
        <f>IF(Tablica_A!C169&lt;&gt; "",Tablica_A!C169,"-")</f>
        <v>-</v>
      </c>
    </row>
    <row r="265" spans="1:9" hidden="1" x14ac:dyDescent="0.2">
      <c r="A265" s="179">
        <v>0</v>
      </c>
      <c r="B265" s="179">
        <v>0</v>
      </c>
      <c r="C265" s="179">
        <v>0</v>
      </c>
      <c r="D265" s="179">
        <v>0</v>
      </c>
      <c r="E265" s="179">
        <v>0</v>
      </c>
      <c r="F265" s="159">
        <v>0</v>
      </c>
      <c r="G265" s="178" t="s">
        <v>230</v>
      </c>
      <c r="H265" s="179">
        <f t="shared" si="9"/>
        <v>0</v>
      </c>
      <c r="I265" s="181" t="str">
        <f>IF(Tablica_A!C171&lt;&gt; "",Tablica_A!C171,"-")</f>
        <v>-</v>
      </c>
    </row>
    <row r="266" spans="1:9" hidden="1" x14ac:dyDescent="0.2">
      <c r="A266" s="179">
        <v>0</v>
      </c>
      <c r="B266" s="179">
        <v>0</v>
      </c>
      <c r="C266" s="179">
        <v>0</v>
      </c>
      <c r="D266" s="179">
        <v>0</v>
      </c>
      <c r="E266" s="179">
        <v>0</v>
      </c>
      <c r="F266" s="159">
        <v>0</v>
      </c>
      <c r="G266" s="178" t="s">
        <v>231</v>
      </c>
      <c r="H266" s="179">
        <f t="shared" si="9"/>
        <v>0</v>
      </c>
      <c r="I266" s="181" t="str">
        <f>IF(Tablica_A!C173&lt;&gt; "",Tablica_A!C173,"-")</f>
        <v>-</v>
      </c>
    </row>
    <row r="267" spans="1:9" hidden="1" x14ac:dyDescent="0.2">
      <c r="A267" s="179">
        <v>0</v>
      </c>
      <c r="B267" s="179">
        <v>0</v>
      </c>
      <c r="C267" s="179">
        <v>0</v>
      </c>
      <c r="D267" s="179">
        <v>0</v>
      </c>
      <c r="E267" s="179">
        <v>0</v>
      </c>
      <c r="F267" s="159">
        <v>0</v>
      </c>
      <c r="G267" s="178" t="s">
        <v>232</v>
      </c>
      <c r="H267" s="179">
        <f t="shared" si="9"/>
        <v>11</v>
      </c>
      <c r="I267" s="181" t="str">
        <f>IF(Tablica_A!Q165&lt;&gt; "",Tablica_A!Q165,"-")</f>
        <v>I. KOTACIJA</v>
      </c>
    </row>
    <row r="268" spans="1:9" hidden="1" x14ac:dyDescent="0.2">
      <c r="A268" s="179">
        <v>0</v>
      </c>
      <c r="B268" s="179">
        <v>0</v>
      </c>
      <c r="C268" s="179">
        <v>0</v>
      </c>
      <c r="D268" s="179">
        <v>0</v>
      </c>
      <c r="E268" s="179">
        <v>0</v>
      </c>
      <c r="F268" s="159">
        <v>0</v>
      </c>
      <c r="G268" s="178" t="s">
        <v>233</v>
      </c>
      <c r="H268" s="179">
        <f t="shared" si="9"/>
        <v>0</v>
      </c>
      <c r="I268" s="181" t="str">
        <f>IF(Tablica_A!Q167&lt;&gt; "",Tablica_A!Q167,"-")</f>
        <v>-</v>
      </c>
    </row>
    <row r="269" spans="1:9" hidden="1" x14ac:dyDescent="0.2">
      <c r="A269" s="179">
        <v>0</v>
      </c>
      <c r="B269" s="179">
        <v>0</v>
      </c>
      <c r="C269" s="179">
        <v>0</v>
      </c>
      <c r="D269" s="179">
        <v>0</v>
      </c>
      <c r="E269" s="179">
        <v>0</v>
      </c>
      <c r="F269" s="159">
        <v>0</v>
      </c>
      <c r="G269" s="178" t="s">
        <v>234</v>
      </c>
      <c r="H269" s="179">
        <f t="shared" si="9"/>
        <v>0</v>
      </c>
      <c r="I269" s="181" t="str">
        <f>IF(Tablica_A!Q169&lt;&gt; "",Tablica_A!Q169,"-")</f>
        <v>-</v>
      </c>
    </row>
    <row r="270" spans="1:9" hidden="1" x14ac:dyDescent="0.2">
      <c r="A270" s="179">
        <v>0</v>
      </c>
      <c r="B270" s="179">
        <v>0</v>
      </c>
      <c r="C270" s="179">
        <v>0</v>
      </c>
      <c r="D270" s="179">
        <v>0</v>
      </c>
      <c r="E270" s="179">
        <v>0</v>
      </c>
      <c r="F270" s="159">
        <v>0</v>
      </c>
      <c r="G270" s="178" t="s">
        <v>235</v>
      </c>
      <c r="H270" s="179">
        <f t="shared" si="9"/>
        <v>0</v>
      </c>
      <c r="I270" s="181" t="str">
        <f>IF(Tablica_A!Q171&lt;&gt; "",Tablica_A!Q171,"-")</f>
        <v>-</v>
      </c>
    </row>
    <row r="271" spans="1:9" hidden="1" x14ac:dyDescent="0.2">
      <c r="A271" s="179">
        <v>0</v>
      </c>
      <c r="B271" s="179">
        <v>0</v>
      </c>
      <c r="C271" s="179">
        <v>0</v>
      </c>
      <c r="D271" s="179">
        <v>0</v>
      </c>
      <c r="E271" s="179">
        <v>0</v>
      </c>
      <c r="F271" s="159">
        <v>0</v>
      </c>
      <c r="G271" s="178" t="s">
        <v>236</v>
      </c>
      <c r="H271" s="179">
        <f t="shared" si="9"/>
        <v>0</v>
      </c>
      <c r="I271" s="181" t="str">
        <f>IF(Tablica_A!Q173&lt;&gt; "",Tablica_A!Q173,"-")</f>
        <v>-</v>
      </c>
    </row>
    <row r="272" spans="1:9" hidden="1" x14ac:dyDescent="0.2">
      <c r="A272" s="179">
        <v>0</v>
      </c>
      <c r="B272" s="179">
        <v>0</v>
      </c>
      <c r="C272" s="179">
        <v>0</v>
      </c>
      <c r="D272" s="179">
        <v>0</v>
      </c>
      <c r="E272" s="179">
        <v>0</v>
      </c>
      <c r="F272" s="159">
        <v>0</v>
      </c>
      <c r="G272" s="178" t="s">
        <v>237</v>
      </c>
      <c r="H272" s="179">
        <f>Tablica_A!K185</f>
        <v>495</v>
      </c>
      <c r="I272" s="178" t="s">
        <v>854</v>
      </c>
    </row>
    <row r="273" spans="1:9" hidden="1" x14ac:dyDescent="0.2">
      <c r="A273" s="179">
        <v>0</v>
      </c>
      <c r="B273" s="179">
        <v>0</v>
      </c>
      <c r="C273" s="179">
        <v>0</v>
      </c>
      <c r="D273" s="179">
        <v>0</v>
      </c>
      <c r="E273" s="179">
        <v>0</v>
      </c>
      <c r="F273" s="159">
        <v>0</v>
      </c>
      <c r="G273" s="178" t="s">
        <v>238</v>
      </c>
      <c r="H273" s="179">
        <f>Tablica_A!G185</f>
        <v>421.1</v>
      </c>
      <c r="I273" s="178" t="s">
        <v>854</v>
      </c>
    </row>
    <row r="274" spans="1:9" hidden="1" x14ac:dyDescent="0.2">
      <c r="A274" s="179">
        <v>0</v>
      </c>
      <c r="B274" s="179">
        <v>0</v>
      </c>
      <c r="C274" s="179">
        <v>0</v>
      </c>
      <c r="D274" s="179">
        <v>0</v>
      </c>
      <c r="E274" s="179">
        <v>0</v>
      </c>
      <c r="F274" s="159">
        <v>0</v>
      </c>
      <c r="G274" s="178" t="s">
        <v>239</v>
      </c>
      <c r="H274" s="179">
        <f>Tablica_A!S185</f>
        <v>0</v>
      </c>
      <c r="I274" s="178" t="s">
        <v>854</v>
      </c>
    </row>
    <row r="275" spans="1:9" hidden="1" x14ac:dyDescent="0.2">
      <c r="A275" s="179">
        <v>0</v>
      </c>
      <c r="B275" s="179">
        <v>0</v>
      </c>
      <c r="C275" s="179">
        <v>0</v>
      </c>
      <c r="D275" s="179">
        <v>0</v>
      </c>
      <c r="E275" s="179">
        <v>0</v>
      </c>
      <c r="F275" s="159">
        <v>0</v>
      </c>
      <c r="G275" s="178" t="s">
        <v>240</v>
      </c>
      <c r="H275" s="179">
        <f>Tablica_A!O185</f>
        <v>0</v>
      </c>
      <c r="I275" s="178" t="s">
        <v>854</v>
      </c>
    </row>
    <row r="276" spans="1:9" hidden="1" x14ac:dyDescent="0.2">
      <c r="A276" s="179">
        <v>0</v>
      </c>
      <c r="B276" s="179">
        <v>0</v>
      </c>
      <c r="C276" s="179">
        <v>0</v>
      </c>
      <c r="D276" s="179">
        <v>0</v>
      </c>
      <c r="E276" s="179">
        <v>0</v>
      </c>
      <c r="F276" s="159">
        <v>0</v>
      </c>
      <c r="G276" s="178" t="s">
        <v>241</v>
      </c>
      <c r="H276" s="179">
        <f>Tablica_A!K183</f>
        <v>460</v>
      </c>
      <c r="I276" s="178" t="s">
        <v>854</v>
      </c>
    </row>
    <row r="277" spans="1:9" hidden="1" x14ac:dyDescent="0.2">
      <c r="A277" s="179">
        <v>0</v>
      </c>
      <c r="B277" s="179">
        <v>0</v>
      </c>
      <c r="C277" s="179">
        <v>0</v>
      </c>
      <c r="D277" s="179">
        <v>0</v>
      </c>
      <c r="E277" s="179">
        <v>0</v>
      </c>
      <c r="F277" s="159">
        <v>0</v>
      </c>
      <c r="G277" s="178" t="s">
        <v>242</v>
      </c>
      <c r="H277" s="179">
        <f>Tablica_A!G183</f>
        <v>375.01</v>
      </c>
      <c r="I277" s="178" t="s">
        <v>854</v>
      </c>
    </row>
    <row r="278" spans="1:9" hidden="1" x14ac:dyDescent="0.2">
      <c r="A278" s="179">
        <v>0</v>
      </c>
      <c r="B278" s="179">
        <v>0</v>
      </c>
      <c r="C278" s="179">
        <v>0</v>
      </c>
      <c r="D278" s="179">
        <v>0</v>
      </c>
      <c r="E278" s="179">
        <v>0</v>
      </c>
      <c r="F278" s="159">
        <v>0</v>
      </c>
      <c r="G278" s="178" t="s">
        <v>243</v>
      </c>
      <c r="H278" s="179">
        <f>Tablica_A!S183</f>
        <v>0</v>
      </c>
      <c r="I278" s="178" t="s">
        <v>854</v>
      </c>
    </row>
    <row r="279" spans="1:9" hidden="1" x14ac:dyDescent="0.2">
      <c r="A279" s="179">
        <v>0</v>
      </c>
      <c r="B279" s="179">
        <v>0</v>
      </c>
      <c r="C279" s="179">
        <v>0</v>
      </c>
      <c r="D279" s="179">
        <v>0</v>
      </c>
      <c r="E279" s="179">
        <v>0</v>
      </c>
      <c r="F279" s="159">
        <v>0</v>
      </c>
      <c r="G279" s="178" t="s">
        <v>244</v>
      </c>
      <c r="H279" s="179">
        <f>Tablica_A!O183</f>
        <v>0</v>
      </c>
      <c r="I279" s="178" t="s">
        <v>854</v>
      </c>
    </row>
    <row r="280" spans="1:9" hidden="1" x14ac:dyDescent="0.2">
      <c r="A280" s="179">
        <v>0</v>
      </c>
      <c r="B280" s="179">
        <v>0</v>
      </c>
      <c r="C280" s="179">
        <v>0</v>
      </c>
      <c r="D280" s="179">
        <v>0</v>
      </c>
      <c r="E280" s="179">
        <v>0</v>
      </c>
      <c r="F280" s="159">
        <v>0</v>
      </c>
      <c r="G280" s="178" t="s">
        <v>245</v>
      </c>
      <c r="H280" s="179">
        <f>Tablica_A!O191</f>
        <v>-7.26</v>
      </c>
      <c r="I280" s="178" t="s">
        <v>854</v>
      </c>
    </row>
    <row r="281" spans="1:9" hidden="1" x14ac:dyDescent="0.2">
      <c r="A281" s="179">
        <v>0</v>
      </c>
      <c r="B281" s="179">
        <v>0</v>
      </c>
      <c r="C281" s="179">
        <v>0</v>
      </c>
      <c r="D281" s="179">
        <v>0</v>
      </c>
      <c r="E281" s="179">
        <v>0</v>
      </c>
      <c r="F281" s="159">
        <v>0</v>
      </c>
      <c r="G281" s="178" t="s">
        <v>246</v>
      </c>
      <c r="H281" s="179">
        <f>Tablica_A!S191</f>
        <v>11.24</v>
      </c>
      <c r="I281" s="178" t="s">
        <v>854</v>
      </c>
    </row>
    <row r="282" spans="1:9" hidden="1" x14ac:dyDescent="0.2">
      <c r="A282" s="179">
        <v>0</v>
      </c>
      <c r="B282" s="179">
        <v>0</v>
      </c>
      <c r="C282" s="179">
        <v>0</v>
      </c>
      <c r="D282" s="179">
        <v>0</v>
      </c>
      <c r="E282" s="179">
        <v>0</v>
      </c>
      <c r="F282" s="159">
        <v>0</v>
      </c>
      <c r="G282" s="178" t="s">
        <v>248</v>
      </c>
      <c r="H282" s="179">
        <f>Tablica_A!G191</f>
        <v>-4.1900000000000004</v>
      </c>
      <c r="I282" s="178" t="s">
        <v>854</v>
      </c>
    </row>
    <row r="283" spans="1:9" hidden="1" x14ac:dyDescent="0.2">
      <c r="A283" s="179">
        <v>0</v>
      </c>
      <c r="B283" s="179">
        <v>0</v>
      </c>
      <c r="C283" s="179">
        <v>0</v>
      </c>
      <c r="D283" s="179">
        <v>0</v>
      </c>
      <c r="E283" s="179">
        <v>0</v>
      </c>
      <c r="F283" s="159">
        <v>0</v>
      </c>
      <c r="G283" s="178" t="s">
        <v>247</v>
      </c>
      <c r="H283" s="179">
        <f>Tablica_A!K191</f>
        <v>11.74</v>
      </c>
      <c r="I283" s="178" t="s">
        <v>854</v>
      </c>
    </row>
    <row r="284" spans="1:9" hidden="1" x14ac:dyDescent="0.2">
      <c r="A284" s="179">
        <v>0</v>
      </c>
      <c r="B284" s="179">
        <v>0</v>
      </c>
      <c r="C284" s="179">
        <v>0</v>
      </c>
      <c r="D284" s="179">
        <v>0</v>
      </c>
      <c r="E284" s="179">
        <v>0</v>
      </c>
      <c r="F284" s="159">
        <v>0</v>
      </c>
      <c r="G284" s="178" t="s">
        <v>249</v>
      </c>
      <c r="H284" s="179">
        <f>Tablica_A!S193</f>
        <v>2547456</v>
      </c>
      <c r="I284" s="178" t="s">
        <v>854</v>
      </c>
    </row>
    <row r="285" spans="1:9" hidden="1" x14ac:dyDescent="0.2">
      <c r="A285" s="179">
        <v>0</v>
      </c>
      <c r="B285" s="179">
        <v>0</v>
      </c>
      <c r="C285" s="179">
        <v>0</v>
      </c>
      <c r="D285" s="179">
        <v>0</v>
      </c>
      <c r="E285" s="179">
        <v>0</v>
      </c>
      <c r="F285" s="159">
        <v>0</v>
      </c>
      <c r="G285" s="178" t="s">
        <v>250</v>
      </c>
      <c r="H285" s="179">
        <f>Tablica_A!K198</f>
        <v>1.67</v>
      </c>
      <c r="I285" s="178" t="s">
        <v>854</v>
      </c>
    </row>
    <row r="286" spans="1:9" hidden="1" x14ac:dyDescent="0.2">
      <c r="A286" s="179">
        <v>0</v>
      </c>
      <c r="B286" s="179">
        <v>0</v>
      </c>
      <c r="C286" s="179">
        <v>0</v>
      </c>
      <c r="D286" s="179">
        <v>0</v>
      </c>
      <c r="E286" s="179">
        <v>0</v>
      </c>
      <c r="F286" s="159">
        <v>0</v>
      </c>
      <c r="G286" s="178" t="s">
        <v>251</v>
      </c>
      <c r="H286" s="179">
        <f>Tablica_A!O198</f>
        <v>1.67</v>
      </c>
      <c r="I286" s="178" t="s">
        <v>854</v>
      </c>
    </row>
    <row r="287" spans="1:9" hidden="1" x14ac:dyDescent="0.2">
      <c r="A287" s="179">
        <v>0</v>
      </c>
      <c r="B287" s="179">
        <v>0</v>
      </c>
      <c r="C287" s="179">
        <v>0</v>
      </c>
      <c r="D287" s="179">
        <v>0</v>
      </c>
      <c r="E287" s="179">
        <v>0</v>
      </c>
      <c r="F287" s="159">
        <v>0</v>
      </c>
      <c r="G287" s="178" t="s">
        <v>252</v>
      </c>
      <c r="H287" s="179">
        <f>Tablica_A!S198</f>
        <v>0</v>
      </c>
      <c r="I287" s="178" t="s">
        <v>854</v>
      </c>
    </row>
    <row r="288" spans="1:9" hidden="1" x14ac:dyDescent="0.2">
      <c r="A288" s="179">
        <v>0</v>
      </c>
      <c r="B288" s="179">
        <v>0</v>
      </c>
      <c r="C288" s="179">
        <v>0</v>
      </c>
      <c r="D288" s="179">
        <v>0</v>
      </c>
      <c r="E288" s="179">
        <v>0</v>
      </c>
      <c r="F288" s="159">
        <v>0</v>
      </c>
      <c r="G288" s="178" t="s">
        <v>253</v>
      </c>
      <c r="H288" s="179">
        <f>Tablica_A!K200</f>
        <v>0</v>
      </c>
      <c r="I288" s="178" t="s">
        <v>854</v>
      </c>
    </row>
    <row r="289" spans="1:9" hidden="1" x14ac:dyDescent="0.2">
      <c r="A289" s="179">
        <v>0</v>
      </c>
      <c r="B289" s="179">
        <v>0</v>
      </c>
      <c r="C289" s="179">
        <v>0</v>
      </c>
      <c r="D289" s="179">
        <v>0</v>
      </c>
      <c r="E289" s="179">
        <v>0</v>
      </c>
      <c r="F289" s="159">
        <v>0</v>
      </c>
      <c r="G289" s="178" t="s">
        <v>254</v>
      </c>
      <c r="H289" s="179">
        <f>Tablica_A!O200</f>
        <v>0</v>
      </c>
      <c r="I289" s="178" t="s">
        <v>854</v>
      </c>
    </row>
    <row r="290" spans="1:9" hidden="1" x14ac:dyDescent="0.2">
      <c r="A290" s="179">
        <v>0</v>
      </c>
      <c r="B290" s="179">
        <v>0</v>
      </c>
      <c r="C290" s="179">
        <v>0</v>
      </c>
      <c r="D290" s="179">
        <v>0</v>
      </c>
      <c r="E290" s="179">
        <v>0</v>
      </c>
      <c r="F290" s="159">
        <v>0</v>
      </c>
      <c r="G290" s="178" t="s">
        <v>255</v>
      </c>
      <c r="H290" s="179">
        <f>Tablica_A!S200</f>
        <v>10.71</v>
      </c>
      <c r="I290" s="178" t="s">
        <v>854</v>
      </c>
    </row>
    <row r="291" spans="1:9" hidden="1" x14ac:dyDescent="0.2">
      <c r="A291" s="179">
        <v>0</v>
      </c>
      <c r="B291" s="179">
        <v>0</v>
      </c>
      <c r="C291" s="179">
        <v>0</v>
      </c>
      <c r="D291" s="179">
        <v>0</v>
      </c>
      <c r="E291" s="179">
        <v>0</v>
      </c>
      <c r="F291" s="159">
        <v>0</v>
      </c>
      <c r="G291" s="178" t="s">
        <v>259</v>
      </c>
      <c r="H291" s="179">
        <f t="shared" ref="H291:H322" si="10">IF(LEN(I291)&gt;1,LEN(I291), 0)</f>
        <v>13</v>
      </c>
      <c r="I291" s="181" t="str">
        <f>IF(RefStr!C45&lt;&gt; "",RefStr!C45,"-")</f>
        <v xml:space="preserve">MARIJA KUŠER </v>
      </c>
    </row>
    <row r="292" spans="1:9" hidden="1" x14ac:dyDescent="0.2">
      <c r="A292" s="179">
        <v>0</v>
      </c>
      <c r="B292" s="179">
        <v>0</v>
      </c>
      <c r="C292" s="179">
        <v>0</v>
      </c>
      <c r="D292" s="179">
        <v>0</v>
      </c>
      <c r="E292" s="179">
        <v>0</v>
      </c>
      <c r="F292" s="159">
        <v>0</v>
      </c>
      <c r="G292" s="178" t="s">
        <v>260</v>
      </c>
      <c r="H292" s="179">
        <f t="shared" si="10"/>
        <v>14</v>
      </c>
      <c r="I292" s="178" t="str">
        <f>IF(RefStr!C47&lt;&gt; "",RefStr!C47,"-")</f>
        <v>HRVOJE KLAUČEK</v>
      </c>
    </row>
    <row r="293" spans="1:9" hidden="1" x14ac:dyDescent="0.2">
      <c r="A293" s="179">
        <v>0</v>
      </c>
      <c r="B293" s="179">
        <v>0</v>
      </c>
      <c r="C293" s="179">
        <v>0</v>
      </c>
      <c r="D293" s="179">
        <v>0</v>
      </c>
      <c r="E293" s="179">
        <v>0</v>
      </c>
      <c r="F293" s="159">
        <v>0</v>
      </c>
      <c r="G293" s="178" t="s">
        <v>261</v>
      </c>
      <c r="H293" s="179">
        <f t="shared" si="10"/>
        <v>0</v>
      </c>
      <c r="I293" s="178" t="str">
        <f>IF(RefStr!C49&lt;&gt; "",RefStr!C49,"-")</f>
        <v>-</v>
      </c>
    </row>
    <row r="294" spans="1:9" hidden="1" x14ac:dyDescent="0.2">
      <c r="A294" s="179">
        <v>0</v>
      </c>
      <c r="B294" s="179">
        <v>0</v>
      </c>
      <c r="C294" s="179">
        <v>0</v>
      </c>
      <c r="D294" s="179">
        <v>0</v>
      </c>
      <c r="E294" s="179">
        <v>0</v>
      </c>
      <c r="F294" s="159">
        <v>0</v>
      </c>
      <c r="G294" s="178" t="s">
        <v>256</v>
      </c>
      <c r="H294" s="179">
        <f t="shared" si="10"/>
        <v>10</v>
      </c>
      <c r="I294" s="178" t="str">
        <f>IF(RefStr!K45&lt;&gt; "",RefStr!K45,"-")</f>
        <v>048/651553</v>
      </c>
    </row>
    <row r="295" spans="1:9" hidden="1" x14ac:dyDescent="0.2">
      <c r="A295" s="179">
        <v>0</v>
      </c>
      <c r="B295" s="179">
        <v>0</v>
      </c>
      <c r="C295" s="179">
        <v>0</v>
      </c>
      <c r="D295" s="179">
        <v>0</v>
      </c>
      <c r="E295" s="179">
        <v>0</v>
      </c>
      <c r="F295" s="159">
        <v>0</v>
      </c>
      <c r="G295" s="178" t="s">
        <v>257</v>
      </c>
      <c r="H295" s="179">
        <f t="shared" si="10"/>
        <v>10</v>
      </c>
      <c r="I295" s="178" t="str">
        <f>IF(RefStr!K47&lt;&gt; "",RefStr!K47,"-")</f>
        <v>048/653161</v>
      </c>
    </row>
    <row r="296" spans="1:9" hidden="1" x14ac:dyDescent="0.2">
      <c r="A296" s="179">
        <v>0</v>
      </c>
      <c r="B296" s="179">
        <v>0</v>
      </c>
      <c r="C296" s="179">
        <v>0</v>
      </c>
      <c r="D296" s="179">
        <v>0</v>
      </c>
      <c r="E296" s="179">
        <v>0</v>
      </c>
      <c r="F296" s="159">
        <v>0</v>
      </c>
      <c r="G296" s="178" t="s">
        <v>258</v>
      </c>
      <c r="H296" s="179">
        <f t="shared" si="10"/>
        <v>0</v>
      </c>
      <c r="I296" s="178" t="str">
        <f>IF(RefStr!K49&lt;&gt; "",RefStr!K49,"-")</f>
        <v>-</v>
      </c>
    </row>
    <row r="297" spans="1:9" hidden="1" x14ac:dyDescent="0.2">
      <c r="A297" s="179">
        <v>0</v>
      </c>
      <c r="B297" s="179">
        <v>0</v>
      </c>
      <c r="C297" s="179">
        <v>0</v>
      </c>
      <c r="D297" s="179">
        <v>0</v>
      </c>
      <c r="E297" s="179">
        <v>0</v>
      </c>
      <c r="F297" s="159">
        <v>0</v>
      </c>
      <c r="G297" s="178" t="s">
        <v>266</v>
      </c>
      <c r="H297" s="179">
        <f t="shared" si="10"/>
        <v>48</v>
      </c>
      <c r="I297" s="178" t="str">
        <f>IF(LEN(Tablica_F!A8) &gt;1,MID(Tablica_F!A8,1,250),"-")</f>
        <v>U četvrtom tromjesečju nije bilo podjele dionica</v>
      </c>
    </row>
    <row r="298" spans="1:9" hidden="1" x14ac:dyDescent="0.2">
      <c r="A298" s="179">
        <v>0</v>
      </c>
      <c r="B298" s="179">
        <v>0</v>
      </c>
      <c r="C298" s="179">
        <v>0</v>
      </c>
      <c r="D298" s="179">
        <v>0</v>
      </c>
      <c r="E298" s="179">
        <v>0</v>
      </c>
      <c r="F298" s="159">
        <v>0</v>
      </c>
      <c r="G298" s="178" t="s">
        <v>267</v>
      </c>
      <c r="H298" s="179">
        <f t="shared" si="10"/>
        <v>0</v>
      </c>
      <c r="I298" s="178" t="str">
        <f>IF(LEN(Tablica_F!A8) &gt;250,MID(Tablica_F!A8,251,250),"-")</f>
        <v>-</v>
      </c>
    </row>
    <row r="299" spans="1:9" hidden="1" x14ac:dyDescent="0.2">
      <c r="A299" s="179">
        <v>0</v>
      </c>
      <c r="B299" s="179">
        <v>0</v>
      </c>
      <c r="C299" s="179">
        <v>0</v>
      </c>
      <c r="D299" s="179">
        <v>0</v>
      </c>
      <c r="E299" s="179">
        <v>0</v>
      </c>
      <c r="F299" s="159">
        <v>0</v>
      </c>
      <c r="G299" s="178" t="s">
        <v>268</v>
      </c>
      <c r="H299" s="179">
        <f t="shared" si="10"/>
        <v>0</v>
      </c>
      <c r="I299" s="178" t="str">
        <f>IF(LEN(Tablica_F!A8) &gt;500,MID(Tablica_F!A8,501,250),"-")</f>
        <v>-</v>
      </c>
    </row>
    <row r="300" spans="1:9" hidden="1" x14ac:dyDescent="0.2">
      <c r="A300" s="179">
        <v>0</v>
      </c>
      <c r="B300" s="179">
        <v>0</v>
      </c>
      <c r="C300" s="179">
        <v>0</v>
      </c>
      <c r="D300" s="179">
        <v>0</v>
      </c>
      <c r="E300" s="179">
        <v>0</v>
      </c>
      <c r="F300" s="159">
        <v>0</v>
      </c>
      <c r="G300" s="178" t="s">
        <v>269</v>
      </c>
      <c r="H300" s="179">
        <f t="shared" si="10"/>
        <v>0</v>
      </c>
      <c r="I300" s="178" t="str">
        <f>IF(LEN(Tablica_F!A8) &gt;750,MID(Tablica_F!A8,751,250),"-")</f>
        <v>-</v>
      </c>
    </row>
    <row r="301" spans="1:9" hidden="1" x14ac:dyDescent="0.2">
      <c r="A301" s="179">
        <v>0</v>
      </c>
      <c r="B301" s="179">
        <v>0</v>
      </c>
      <c r="C301" s="179">
        <v>0</v>
      </c>
      <c r="D301" s="179">
        <v>0</v>
      </c>
      <c r="E301" s="179">
        <v>0</v>
      </c>
      <c r="F301" s="159">
        <v>0</v>
      </c>
      <c r="G301" s="178" t="s">
        <v>291</v>
      </c>
      <c r="H301" s="179">
        <f t="shared" si="10"/>
        <v>62</v>
      </c>
      <c r="I301" s="178" t="str">
        <f>IF(LEN(Tablica_F!A10) &gt;1,MID(Tablica_F!A10,1,250),"-")</f>
        <v>U četvrtom tromjesečju gubitak po dionici iznosio je -7,26 kn.</v>
      </c>
    </row>
    <row r="302" spans="1:9" hidden="1" x14ac:dyDescent="0.2">
      <c r="A302" s="179">
        <v>0</v>
      </c>
      <c r="B302" s="179">
        <v>0</v>
      </c>
      <c r="C302" s="179">
        <v>0</v>
      </c>
      <c r="D302" s="179">
        <v>0</v>
      </c>
      <c r="E302" s="179">
        <v>0</v>
      </c>
      <c r="F302" s="159">
        <v>0</v>
      </c>
      <c r="G302" s="178" t="s">
        <v>288</v>
      </c>
      <c r="H302" s="179">
        <f t="shared" si="10"/>
        <v>0</v>
      </c>
      <c r="I302" s="178" t="str">
        <f>IF(LEN(Tablica_F!A10) &gt;250,MID(Tablica_F!A10,251,250),"-")</f>
        <v>-</v>
      </c>
    </row>
    <row r="303" spans="1:9" hidden="1" x14ac:dyDescent="0.2">
      <c r="A303" s="179">
        <v>0</v>
      </c>
      <c r="B303" s="179">
        <v>0</v>
      </c>
      <c r="C303" s="179">
        <v>0</v>
      </c>
      <c r="D303" s="179">
        <v>0</v>
      </c>
      <c r="E303" s="179">
        <v>0</v>
      </c>
      <c r="F303" s="159">
        <v>0</v>
      </c>
      <c r="G303" s="178" t="s">
        <v>289</v>
      </c>
      <c r="H303" s="179">
        <f t="shared" si="10"/>
        <v>0</v>
      </c>
      <c r="I303" s="178" t="str">
        <f>IF(LEN(Tablica_F!A10) &gt;500,MID(Tablica_F!A10,501,250),"-")</f>
        <v>-</v>
      </c>
    </row>
    <row r="304" spans="1:9" hidden="1" x14ac:dyDescent="0.2">
      <c r="A304" s="179">
        <v>0</v>
      </c>
      <c r="B304" s="179">
        <v>0</v>
      </c>
      <c r="C304" s="179">
        <v>0</v>
      </c>
      <c r="D304" s="179">
        <v>0</v>
      </c>
      <c r="E304" s="179">
        <v>0</v>
      </c>
      <c r="F304" s="159">
        <v>0</v>
      </c>
      <c r="G304" s="178" t="s">
        <v>290</v>
      </c>
      <c r="H304" s="179">
        <f t="shared" si="10"/>
        <v>0</v>
      </c>
      <c r="I304" s="178" t="str">
        <f>IF(LEN(Tablica_F!A10) &gt;750,MID(Tablica_F!A10,751,250),"-")</f>
        <v>-</v>
      </c>
    </row>
    <row r="305" spans="1:9" hidden="1" x14ac:dyDescent="0.2">
      <c r="A305" s="179">
        <v>0</v>
      </c>
      <c r="B305" s="179">
        <v>0</v>
      </c>
      <c r="C305" s="179">
        <v>0</v>
      </c>
      <c r="D305" s="179">
        <v>0</v>
      </c>
      <c r="E305" s="179">
        <v>0</v>
      </c>
      <c r="F305" s="159">
        <v>0</v>
      </c>
      <c r="G305" s="178" t="s">
        <v>295</v>
      </c>
      <c r="H305" s="179">
        <f t="shared" si="10"/>
        <v>73</v>
      </c>
      <c r="I305" s="178" t="str">
        <f>IF(LEN(Tablica_F!A12) &gt;1,MID(Tablica_F!A12,1,250),"-")</f>
        <v>U četvrtom tromjesečju nije bilo značajnije promjene vlasničke strukture.</v>
      </c>
    </row>
    <row r="306" spans="1:9" hidden="1" x14ac:dyDescent="0.2">
      <c r="A306" s="179">
        <v>0</v>
      </c>
      <c r="B306" s="179">
        <v>0</v>
      </c>
      <c r="C306" s="179">
        <v>0</v>
      </c>
      <c r="D306" s="179">
        <v>0</v>
      </c>
      <c r="E306" s="179">
        <v>0</v>
      </c>
      <c r="F306" s="159">
        <v>0</v>
      </c>
      <c r="G306" s="178" t="s">
        <v>292</v>
      </c>
      <c r="H306" s="179">
        <f t="shared" si="10"/>
        <v>0</v>
      </c>
      <c r="I306" s="178" t="str">
        <f>IF(LEN(Tablica_F!A12) &gt;250,MID(Tablica_F!A12,251,250),"-")</f>
        <v>-</v>
      </c>
    </row>
    <row r="307" spans="1:9" hidden="1" x14ac:dyDescent="0.2">
      <c r="A307" s="179">
        <v>0</v>
      </c>
      <c r="B307" s="179">
        <v>0</v>
      </c>
      <c r="C307" s="179">
        <v>0</v>
      </c>
      <c r="D307" s="179">
        <v>0</v>
      </c>
      <c r="E307" s="179">
        <v>0</v>
      </c>
      <c r="F307" s="159">
        <v>0</v>
      </c>
      <c r="G307" s="178" t="s">
        <v>293</v>
      </c>
      <c r="H307" s="179">
        <f t="shared" si="10"/>
        <v>0</v>
      </c>
      <c r="I307" s="178" t="str">
        <f>IF(LEN(Tablica_F!A12) &gt;500,MID(Tablica_F!A12,501,250),"-")</f>
        <v>-</v>
      </c>
    </row>
    <row r="308" spans="1:9" hidden="1" x14ac:dyDescent="0.2">
      <c r="A308" s="179">
        <v>0</v>
      </c>
      <c r="B308" s="179">
        <v>0</v>
      </c>
      <c r="C308" s="179">
        <v>0</v>
      </c>
      <c r="D308" s="179">
        <v>0</v>
      </c>
      <c r="E308" s="179">
        <v>0</v>
      </c>
      <c r="F308" s="159">
        <v>0</v>
      </c>
      <c r="G308" s="178" t="s">
        <v>294</v>
      </c>
      <c r="H308" s="179">
        <f t="shared" si="10"/>
        <v>0</v>
      </c>
      <c r="I308" s="178" t="str">
        <f>IF(LEN(Tablica_F!A12) &gt;750,MID(Tablica_F!A12,751,250),"-")</f>
        <v>-</v>
      </c>
    </row>
    <row r="309" spans="1:9" hidden="1" x14ac:dyDescent="0.2">
      <c r="A309" s="179">
        <v>0</v>
      </c>
      <c r="B309" s="179">
        <v>0</v>
      </c>
      <c r="C309" s="179">
        <v>0</v>
      </c>
      <c r="D309" s="179">
        <v>0</v>
      </c>
      <c r="E309" s="179">
        <v>0</v>
      </c>
      <c r="F309" s="159">
        <v>0</v>
      </c>
      <c r="G309" s="178" t="s">
        <v>299</v>
      </c>
      <c r="H309" s="179">
        <f t="shared" si="10"/>
        <v>130</v>
      </c>
      <c r="I309" s="178" t="str">
        <f>IF(LEN(Tablica_F!A14) &gt;1,MID(Tablica_F!A14,1,250),"-")</f>
        <v>U četvrtom tromjesečju društvo Podravka-International Sp.z o.o., Warsaw je pripojeno društvu Podravka Polska Sp. z o.o., Kostrzyn.</v>
      </c>
    </row>
    <row r="310" spans="1:9" hidden="1" x14ac:dyDescent="0.2">
      <c r="A310" s="179">
        <v>0</v>
      </c>
      <c r="B310" s="179">
        <v>0</v>
      </c>
      <c r="C310" s="179">
        <v>0</v>
      </c>
      <c r="D310" s="179">
        <v>0</v>
      </c>
      <c r="E310" s="179">
        <v>0</v>
      </c>
      <c r="F310" s="159">
        <v>0</v>
      </c>
      <c r="G310" s="178" t="s">
        <v>296</v>
      </c>
      <c r="H310" s="179">
        <f t="shared" si="10"/>
        <v>0</v>
      </c>
      <c r="I310" s="178" t="str">
        <f>IF(LEN(Tablica_F!A14) &gt;250,MID(Tablica_F!A14,251,250),"-")</f>
        <v>-</v>
      </c>
    </row>
    <row r="311" spans="1:9" hidden="1" x14ac:dyDescent="0.2">
      <c r="A311" s="179">
        <v>0</v>
      </c>
      <c r="B311" s="179">
        <v>0</v>
      </c>
      <c r="C311" s="179">
        <v>0</v>
      </c>
      <c r="D311" s="179">
        <v>0</v>
      </c>
      <c r="E311" s="179">
        <v>0</v>
      </c>
      <c r="F311" s="159">
        <v>0</v>
      </c>
      <c r="G311" s="178" t="s">
        <v>297</v>
      </c>
      <c r="H311" s="179">
        <f t="shared" si="10"/>
        <v>0</v>
      </c>
      <c r="I311" s="178" t="str">
        <f>IF(LEN(Tablica_F!A14) &gt;500,MID(Tablica_F!A14,501,250),"-")</f>
        <v>-</v>
      </c>
    </row>
    <row r="312" spans="1:9" hidden="1" x14ac:dyDescent="0.2">
      <c r="A312" s="179">
        <v>0</v>
      </c>
      <c r="B312" s="179">
        <v>0</v>
      </c>
      <c r="C312" s="179">
        <v>0</v>
      </c>
      <c r="D312" s="179">
        <v>0</v>
      </c>
      <c r="E312" s="179">
        <v>0</v>
      </c>
      <c r="F312" s="159">
        <v>0</v>
      </c>
      <c r="G312" s="178" t="s">
        <v>298</v>
      </c>
      <c r="H312" s="179">
        <f t="shared" si="10"/>
        <v>0</v>
      </c>
      <c r="I312" s="178" t="str">
        <f>IF(LEN(Tablica_F!A14) &gt;750,MID(Tablica_F!A14,751,250),"-")</f>
        <v>-</v>
      </c>
    </row>
    <row r="313" spans="1:9" hidden="1" x14ac:dyDescent="0.2">
      <c r="A313" s="179">
        <v>0</v>
      </c>
      <c r="B313" s="179">
        <v>0</v>
      </c>
      <c r="C313" s="179">
        <v>0</v>
      </c>
      <c r="D313" s="179">
        <v>0</v>
      </c>
      <c r="E313" s="179">
        <v>0</v>
      </c>
      <c r="F313" s="159">
        <v>0</v>
      </c>
      <c r="G313" s="178" t="s">
        <v>302</v>
      </c>
      <c r="H313" s="179">
        <f t="shared" si="10"/>
        <v>120</v>
      </c>
      <c r="I313" s="178" t="str">
        <f>IF(LEN(Tablica_F!A16) &gt;1,MID(Tablica_F!A16,1,250),"-")</f>
        <v>U četvrtom tromjesečju 2006.g. nije bilo većih slučajeva koji bi bili problematični te utjecali na neizvjesnost naplate.</v>
      </c>
    </row>
    <row r="314" spans="1:9" hidden="1" x14ac:dyDescent="0.2">
      <c r="A314" s="179">
        <v>0</v>
      </c>
      <c r="B314" s="179">
        <v>0</v>
      </c>
      <c r="C314" s="179">
        <v>0</v>
      </c>
      <c r="D314" s="179">
        <v>0</v>
      </c>
      <c r="E314" s="179">
        <v>0</v>
      </c>
      <c r="F314" s="159">
        <v>0</v>
      </c>
      <c r="G314" s="178" t="s">
        <v>303</v>
      </c>
      <c r="H314" s="179">
        <f t="shared" si="10"/>
        <v>0</v>
      </c>
      <c r="I314" s="178" t="str">
        <f>IF(LEN(Tablica_F!A16) &gt;250,MID(Tablica_F!A16,251,250),"-")</f>
        <v>-</v>
      </c>
    </row>
    <row r="315" spans="1:9" hidden="1" x14ac:dyDescent="0.2">
      <c r="A315" s="179">
        <v>0</v>
      </c>
      <c r="B315" s="179">
        <v>0</v>
      </c>
      <c r="C315" s="179">
        <v>0</v>
      </c>
      <c r="D315" s="179">
        <v>0</v>
      </c>
      <c r="E315" s="179">
        <v>0</v>
      </c>
      <c r="F315" s="159">
        <v>0</v>
      </c>
      <c r="G315" s="178" t="s">
        <v>300</v>
      </c>
      <c r="H315" s="179">
        <f t="shared" si="10"/>
        <v>0</v>
      </c>
      <c r="I315" s="178" t="str">
        <f>IF(LEN(Tablica_F!A16) &gt;500,MID(Tablica_F!A16,501,250),"-")</f>
        <v>-</v>
      </c>
    </row>
    <row r="316" spans="1:9" hidden="1" x14ac:dyDescent="0.2">
      <c r="A316" s="179">
        <v>0</v>
      </c>
      <c r="B316" s="179">
        <v>0</v>
      </c>
      <c r="C316" s="179">
        <v>0</v>
      </c>
      <c r="D316" s="179">
        <v>0</v>
      </c>
      <c r="E316" s="179">
        <v>0</v>
      </c>
      <c r="F316" s="159">
        <v>0</v>
      </c>
      <c r="G316" s="178" t="s">
        <v>301</v>
      </c>
      <c r="H316" s="179">
        <f t="shared" si="10"/>
        <v>0</v>
      </c>
      <c r="I316" s="178" t="str">
        <f>IF(LEN(Tablica_F!A16) &gt;750,MID(Tablica_F!A16,751,250),"-")</f>
        <v>-</v>
      </c>
    </row>
    <row r="317" spans="1:9" hidden="1" x14ac:dyDescent="0.2">
      <c r="A317" s="179">
        <v>0</v>
      </c>
      <c r="B317" s="179">
        <v>0</v>
      </c>
      <c r="C317" s="179">
        <v>0</v>
      </c>
      <c r="D317" s="179">
        <v>0</v>
      </c>
      <c r="E317" s="179">
        <v>0</v>
      </c>
      <c r="F317" s="159">
        <v>0</v>
      </c>
      <c r="G317" s="178" t="s">
        <v>307</v>
      </c>
      <c r="H317" s="179">
        <f t="shared" si="10"/>
        <v>250</v>
      </c>
      <c r="I317" s="178" t="str">
        <f>IF(LEN(Tablica_F!A18) &gt;1,MID(Tablica_F!A18,1,250),"-")</f>
        <v>U četvrtom tromjesečju  2006. godine u odnosu na isto razdoblje 2005. godine Grupa Podravka ostvarila je 899,0 mil. kn prihoda od prodaje proizvoda i usluga što je za 40,1 mil. kn manje u odnosu na isto razdoblje 2005. godine. U istom razdoblju ostva</v>
      </c>
    </row>
    <row r="318" spans="1:9" hidden="1" x14ac:dyDescent="0.2">
      <c r="A318" s="179">
        <v>0</v>
      </c>
      <c r="B318" s="179">
        <v>0</v>
      </c>
      <c r="C318" s="179">
        <v>0</v>
      </c>
      <c r="D318" s="179">
        <v>0</v>
      </c>
      <c r="E318" s="179">
        <v>0</v>
      </c>
      <c r="F318" s="159">
        <v>0</v>
      </c>
      <c r="G318" s="178" t="s">
        <v>304</v>
      </c>
      <c r="H318" s="179">
        <f t="shared" si="10"/>
        <v>120</v>
      </c>
      <c r="I318" s="178" t="str">
        <f>IF(LEN(Tablica_F!A18) &gt;250,MID(Tablica_F!A18,251,250),"-")</f>
        <v>ren je gubitak u poslovanju u iznosu od 38,7 mil. kn (u istom razdoblju prošle godine ostvaren je gubitak od 22,3 mil kn</v>
      </c>
    </row>
    <row r="319" spans="1:9" hidden="1" x14ac:dyDescent="0.2">
      <c r="A319" s="179">
        <v>0</v>
      </c>
      <c r="B319" s="179">
        <v>0</v>
      </c>
      <c r="C319" s="179">
        <v>0</v>
      </c>
      <c r="D319" s="179">
        <v>0</v>
      </c>
      <c r="E319" s="179">
        <v>0</v>
      </c>
      <c r="F319" s="159">
        <v>0</v>
      </c>
      <c r="G319" s="178" t="s">
        <v>305</v>
      </c>
      <c r="H319" s="179">
        <f t="shared" si="10"/>
        <v>0</v>
      </c>
      <c r="I319" s="178" t="str">
        <f>IF(LEN(Tablica_F!A18) &gt;500,MID(Tablica_F!A18,501,250),"-")</f>
        <v>-</v>
      </c>
    </row>
    <row r="320" spans="1:9" hidden="1" x14ac:dyDescent="0.2">
      <c r="A320" s="179">
        <v>0</v>
      </c>
      <c r="B320" s="179">
        <v>0</v>
      </c>
      <c r="C320" s="179">
        <v>0</v>
      </c>
      <c r="D320" s="179">
        <v>0</v>
      </c>
      <c r="E320" s="179">
        <v>0</v>
      </c>
      <c r="F320" s="159">
        <v>0</v>
      </c>
      <c r="G320" s="178" t="s">
        <v>306</v>
      </c>
      <c r="H320" s="179">
        <f t="shared" si="10"/>
        <v>0</v>
      </c>
      <c r="I320" s="178" t="str">
        <f>IF(LEN(Tablica_F!A18) &gt;750,MID(Tablica_F!A18,751,250),"-")</f>
        <v>-</v>
      </c>
    </row>
    <row r="321" spans="1:9" hidden="1" x14ac:dyDescent="0.2">
      <c r="A321" s="179">
        <v>0</v>
      </c>
      <c r="B321" s="179">
        <v>0</v>
      </c>
      <c r="C321" s="179">
        <v>0</v>
      </c>
      <c r="D321" s="179">
        <v>0</v>
      </c>
      <c r="E321" s="179">
        <v>0</v>
      </c>
      <c r="F321" s="159">
        <v>0</v>
      </c>
      <c r="G321" s="178" t="s">
        <v>311</v>
      </c>
      <c r="H321" s="179">
        <f t="shared" si="10"/>
        <v>250</v>
      </c>
      <c r="I321" s="178" t="str">
        <f>IF(LEN(Tablica_F!A20) &gt;1,MID(Tablica_F!A20,1,250),"-")</f>
        <v>U  strukturi ukupnog prihoda ostvarenog u četvrtom tromjesečju 2006.g. 98,4 % čine prihodi od prodaje, 1,2 % ostali prihodi iz poslovanja, a 0,4% financijski prihodi. Prihodi od prodaje na domaćem tržištu veći su za 1,4% u odnosu na isto razdoblje pr</v>
      </c>
    </row>
    <row r="322" spans="1:9" hidden="1" x14ac:dyDescent="0.2">
      <c r="A322" s="179">
        <v>0</v>
      </c>
      <c r="B322" s="179">
        <v>0</v>
      </c>
      <c r="C322" s="179">
        <v>0</v>
      </c>
      <c r="D322" s="179">
        <v>0</v>
      </c>
      <c r="E322" s="179">
        <v>0</v>
      </c>
      <c r="F322" s="159">
        <v>0</v>
      </c>
      <c r="G322" s="178" t="s">
        <v>308</v>
      </c>
      <c r="H322" s="179">
        <f t="shared" si="10"/>
        <v>250</v>
      </c>
      <c r="I322" s="178" t="str">
        <f>IF(LEN(Tablica_F!A20) &gt;250,MID(Tablica_F!A20,251,250),"-")</f>
        <v>ethodne godine dok su u odnosu na plan tromjesečja veći za 3,7 %. Prihodi od prodaje ostvareni na  inozemnom tržištu manji su za 10,3 %.u odnosu na isto razdoblje prošle godine dok su u odnosu na planirane prihode od prodaje za četvrto tromjesečje 20</v>
      </c>
    </row>
    <row r="323" spans="1:9" hidden="1" x14ac:dyDescent="0.2">
      <c r="A323" s="179">
        <v>0</v>
      </c>
      <c r="B323" s="179">
        <v>0</v>
      </c>
      <c r="C323" s="179">
        <v>0</v>
      </c>
      <c r="D323" s="179">
        <v>0</v>
      </c>
      <c r="E323" s="179">
        <v>0</v>
      </c>
      <c r="F323" s="159">
        <v>0</v>
      </c>
      <c r="G323" s="178" t="s">
        <v>309</v>
      </c>
      <c r="H323" s="179">
        <f t="shared" ref="H323:H352" si="11">IF(LEN(I323)&gt;1,LEN(I323), 0)</f>
        <v>124</v>
      </c>
      <c r="I323" s="178" t="str">
        <f>IF(LEN(Tablica_F!A20) &gt;500,MID(Tablica_F!A20,501,250),"-")</f>
        <v>06. godine manji za 13,6% .Pad prodaje na inozemnim tržištima posljedica je raskida ugovora o distribuciji Nestle proizvoda.</v>
      </c>
    </row>
    <row r="324" spans="1:9" hidden="1" x14ac:dyDescent="0.2">
      <c r="A324" s="179">
        <v>0</v>
      </c>
      <c r="B324" s="179">
        <v>0</v>
      </c>
      <c r="C324" s="179">
        <v>0</v>
      </c>
      <c r="D324" s="179">
        <v>0</v>
      </c>
      <c r="E324" s="179">
        <v>0</v>
      </c>
      <c r="F324" s="159">
        <v>0</v>
      </c>
      <c r="G324" s="178" t="s">
        <v>310</v>
      </c>
      <c r="H324" s="179">
        <f t="shared" si="11"/>
        <v>0</v>
      </c>
      <c r="I324" s="178" t="str">
        <f>IF(LEN(Tablica_F!A20) &gt;750,MID(Tablica_F!A20,751,250),"-")</f>
        <v>-</v>
      </c>
    </row>
    <row r="325" spans="1:9" hidden="1" x14ac:dyDescent="0.2">
      <c r="A325" s="179">
        <v>0</v>
      </c>
      <c r="B325" s="179">
        <v>0</v>
      </c>
      <c r="C325" s="179">
        <v>0</v>
      </c>
      <c r="D325" s="179">
        <v>0</v>
      </c>
      <c r="E325" s="179">
        <v>0</v>
      </c>
      <c r="F325" s="159">
        <v>0</v>
      </c>
      <c r="G325" s="178" t="s">
        <v>315</v>
      </c>
      <c r="H325" s="179">
        <f t="shared" si="11"/>
        <v>249</v>
      </c>
      <c r="I325" s="178" t="str">
        <f>IF(LEN(Tablica_F!A22) &gt;1,MID(Tablica_F!A22,1,250),"-")</f>
        <v>OSNOVNE GRUPE PROIZVODA: Vegeta, Podravka jela, Lino i Dolcela, Kviki, Voće i povrće, Pića, Mlinarski i pekarski proizvodi, Mesni proizvodi, Lijekovi, Trgovačka roba i ostalo (ugostiteljstvo, usluge, društvena prehrana, sladoled, riža i leguminoze).</v>
      </c>
    </row>
    <row r="326" spans="1:9" hidden="1" x14ac:dyDescent="0.2">
      <c r="A326" s="179">
        <v>0</v>
      </c>
      <c r="B326" s="179">
        <v>0</v>
      </c>
      <c r="C326" s="179">
        <v>0</v>
      </c>
      <c r="D326" s="179">
        <v>0</v>
      </c>
      <c r="E326" s="179">
        <v>0</v>
      </c>
      <c r="F326" s="159">
        <v>0</v>
      </c>
      <c r="G326" s="178" t="s">
        <v>312</v>
      </c>
      <c r="H326" s="179">
        <f t="shared" si="11"/>
        <v>0</v>
      </c>
      <c r="I326" s="178" t="str">
        <f>IF(LEN(Tablica_F!A22) &gt;250,MID(Tablica_F!A22,251,250),"-")</f>
        <v>-</v>
      </c>
    </row>
    <row r="327" spans="1:9" hidden="1" x14ac:dyDescent="0.2">
      <c r="A327" s="179">
        <v>0</v>
      </c>
      <c r="B327" s="179">
        <v>0</v>
      </c>
      <c r="C327" s="179">
        <v>0</v>
      </c>
      <c r="D327" s="179">
        <v>0</v>
      </c>
      <c r="E327" s="179">
        <v>0</v>
      </c>
      <c r="F327" s="159">
        <v>0</v>
      </c>
      <c r="G327" s="178" t="s">
        <v>313</v>
      </c>
      <c r="H327" s="179">
        <f t="shared" si="11"/>
        <v>0</v>
      </c>
      <c r="I327" s="178" t="str">
        <f>IF(LEN(Tablica_F!A22) &gt;500,MID(Tablica_F!A22,501,250),"-")</f>
        <v>-</v>
      </c>
    </row>
    <row r="328" spans="1:9" hidden="1" x14ac:dyDescent="0.2">
      <c r="A328" s="179">
        <v>0</v>
      </c>
      <c r="B328" s="179">
        <v>0</v>
      </c>
      <c r="C328" s="179">
        <v>0</v>
      </c>
      <c r="D328" s="179">
        <v>0</v>
      </c>
      <c r="E328" s="179">
        <v>0</v>
      </c>
      <c r="F328" s="159">
        <v>0</v>
      </c>
      <c r="G328" s="178" t="s">
        <v>314</v>
      </c>
      <c r="H328" s="179">
        <f t="shared" si="11"/>
        <v>0</v>
      </c>
      <c r="I328" s="178" t="str">
        <f>IF(LEN(Tablica_F!A22) &gt;750,MID(Tablica_F!A22,751,250),"-")</f>
        <v>-</v>
      </c>
    </row>
    <row r="329" spans="1:9" hidden="1" x14ac:dyDescent="0.2">
      <c r="A329" s="179">
        <v>0</v>
      </c>
      <c r="B329" s="179">
        <v>0</v>
      </c>
      <c r="C329" s="179">
        <v>0</v>
      </c>
      <c r="D329" s="179">
        <v>0</v>
      </c>
      <c r="E329" s="179">
        <v>0</v>
      </c>
      <c r="F329" s="159">
        <v>0</v>
      </c>
      <c r="G329" s="178" t="s">
        <v>319</v>
      </c>
      <c r="H329" s="179">
        <f t="shared" si="11"/>
        <v>250</v>
      </c>
      <c r="I329" s="178" t="str">
        <f>IF(LEN(Tablica_F!A24) &gt;1,MID(Tablica_F!A24,1,250),"-")</f>
        <v xml:space="preserve">Ukupni rashodi Grupe Podravka za četvrto  tromjesečje iznose 960,7 mil.kn i manji su za 1,6 %  od ostvarenih za isto razdoblje prošle godine, te 2,8 % veći od planiranih za promatrano tromjesečje. U strukturi ukupnih rashoda operativni čine 97,64 %, </v>
      </c>
    </row>
    <row r="330" spans="1:9" hidden="1" x14ac:dyDescent="0.2">
      <c r="A330" s="179">
        <v>0</v>
      </c>
      <c r="B330" s="179">
        <v>0</v>
      </c>
      <c r="C330" s="179">
        <v>0</v>
      </c>
      <c r="D330" s="179">
        <v>0</v>
      </c>
      <c r="E330" s="179">
        <v>0</v>
      </c>
      <c r="F330" s="159">
        <v>0</v>
      </c>
      <c r="G330" s="178" t="s">
        <v>316</v>
      </c>
      <c r="H330" s="179">
        <f t="shared" si="11"/>
        <v>103</v>
      </c>
      <c r="I330" s="178" t="str">
        <f>IF(LEN(Tablica_F!A24) &gt;250,MID(Tablica_F!A24,251,250),"-")</f>
        <v>a financijski 2,36 %. Troškovi osoblja  su veći za 9,1% veći  u odnosu na isto razdoblje prošle godine.</v>
      </c>
    </row>
    <row r="331" spans="1:9" hidden="1" x14ac:dyDescent="0.2">
      <c r="A331" s="179">
        <v>0</v>
      </c>
      <c r="B331" s="179">
        <v>0</v>
      </c>
      <c r="C331" s="179">
        <v>0</v>
      </c>
      <c r="D331" s="179">
        <v>0</v>
      </c>
      <c r="E331" s="179">
        <v>0</v>
      </c>
      <c r="F331" s="159">
        <v>0</v>
      </c>
      <c r="G331" s="178" t="s">
        <v>317</v>
      </c>
      <c r="H331" s="179">
        <f t="shared" si="11"/>
        <v>0</v>
      </c>
      <c r="I331" s="178" t="str">
        <f>IF(LEN(Tablica_F!A24) &gt;500,MID(Tablica_F!A24,501,250),"-")</f>
        <v>-</v>
      </c>
    </row>
    <row r="332" spans="1:9" hidden="1" x14ac:dyDescent="0.2">
      <c r="A332" s="179">
        <v>0</v>
      </c>
      <c r="B332" s="179">
        <v>0</v>
      </c>
      <c r="C332" s="179">
        <v>0</v>
      </c>
      <c r="D332" s="179">
        <v>0</v>
      </c>
      <c r="E332" s="179">
        <v>0</v>
      </c>
      <c r="F332" s="159">
        <v>0</v>
      </c>
      <c r="G332" s="178" t="s">
        <v>318</v>
      </c>
      <c r="H332" s="179">
        <f t="shared" si="11"/>
        <v>0</v>
      </c>
      <c r="I332" s="178" t="str">
        <f>IF(LEN(Tablica_F!A24) &gt;750,MID(Tablica_F!A24,1,751),"-")</f>
        <v>-</v>
      </c>
    </row>
    <row r="333" spans="1:9" hidden="1" x14ac:dyDescent="0.2">
      <c r="A333" s="179">
        <v>0</v>
      </c>
      <c r="B333" s="179">
        <v>0</v>
      </c>
      <c r="C333" s="179">
        <v>0</v>
      </c>
      <c r="D333" s="179">
        <v>0</v>
      </c>
      <c r="E333" s="179">
        <v>0</v>
      </c>
      <c r="F333" s="159">
        <v>0</v>
      </c>
      <c r="G333" s="178" t="s">
        <v>323</v>
      </c>
      <c r="H333" s="179">
        <f t="shared" si="11"/>
        <v>106</v>
      </c>
      <c r="I333" s="178" t="str">
        <f>IF(LEN(Tablica_F!A26) &gt;1,MID(Tablica_F!A26,1,250),"-")</f>
        <v>Grupa Podravka je u četvrtom tromjesečju 2006. godine ostvarila gubitak u poslovanju od 38,7 miljuna kuna.</v>
      </c>
    </row>
    <row r="334" spans="1:9" hidden="1" x14ac:dyDescent="0.2">
      <c r="A334" s="179">
        <v>0</v>
      </c>
      <c r="B334" s="179">
        <v>0</v>
      </c>
      <c r="C334" s="179">
        <v>0</v>
      </c>
      <c r="D334" s="179">
        <v>0</v>
      </c>
      <c r="E334" s="179">
        <v>0</v>
      </c>
      <c r="F334" s="159">
        <v>0</v>
      </c>
      <c r="G334" s="178" t="s">
        <v>320</v>
      </c>
      <c r="H334" s="179">
        <f t="shared" si="11"/>
        <v>0</v>
      </c>
      <c r="I334" s="178" t="str">
        <f>IF(LEN(Tablica_F!A26) &gt;250,MID(Tablica_F!A26,251,250),"-")</f>
        <v>-</v>
      </c>
    </row>
    <row r="335" spans="1:9" hidden="1" x14ac:dyDescent="0.2">
      <c r="A335" s="179">
        <v>0</v>
      </c>
      <c r="B335" s="179">
        <v>0</v>
      </c>
      <c r="C335" s="179">
        <v>0</v>
      </c>
      <c r="D335" s="179">
        <v>0</v>
      </c>
      <c r="E335" s="179">
        <v>0</v>
      </c>
      <c r="F335" s="159">
        <v>0</v>
      </c>
      <c r="G335" s="178" t="s">
        <v>321</v>
      </c>
      <c r="H335" s="179">
        <f t="shared" si="11"/>
        <v>0</v>
      </c>
      <c r="I335" s="178" t="str">
        <f>IF(LEN(Tablica_F!A26) &gt;500,MID(Tablica_F!A26,501,250),"-")</f>
        <v>-</v>
      </c>
    </row>
    <row r="336" spans="1:9" hidden="1" x14ac:dyDescent="0.2">
      <c r="A336" s="179">
        <v>0</v>
      </c>
      <c r="B336" s="179">
        <v>0</v>
      </c>
      <c r="C336" s="179">
        <v>0</v>
      </c>
      <c r="D336" s="179">
        <v>0</v>
      </c>
      <c r="E336" s="179">
        <v>0</v>
      </c>
      <c r="F336" s="159">
        <v>0</v>
      </c>
      <c r="G336" s="178" t="s">
        <v>322</v>
      </c>
      <c r="H336" s="179">
        <f t="shared" si="11"/>
        <v>0</v>
      </c>
      <c r="I336" s="178" t="str">
        <f>IF(LEN(Tablica_F!A26) &gt;750,MID(Tablica_F!A26,751,250),"-")</f>
        <v>-</v>
      </c>
    </row>
    <row r="337" spans="1:9" hidden="1" x14ac:dyDescent="0.2">
      <c r="A337" s="179">
        <v>0</v>
      </c>
      <c r="B337" s="179">
        <v>0</v>
      </c>
      <c r="C337" s="179">
        <v>0</v>
      </c>
      <c r="D337" s="179">
        <v>0</v>
      </c>
      <c r="E337" s="179">
        <v>0</v>
      </c>
      <c r="F337" s="159">
        <v>0</v>
      </c>
      <c r="G337" s="178" t="s">
        <v>327</v>
      </c>
      <c r="H337" s="179">
        <f t="shared" si="11"/>
        <v>176</v>
      </c>
      <c r="I337" s="178" t="str">
        <f>IF(LEN(Tablica_F!A28) &gt;1,MID(Tablica_F!A28,1,250),"-")</f>
        <v>Priljevi novčanih sredstava u 4. tromjesečju ostvareni su u iznosu većem za 2% od planiranih. Redovno su podmirivane obveze prema zaposlenicima, državi, bankama i dobavljačima.</v>
      </c>
    </row>
    <row r="338" spans="1:9" hidden="1" x14ac:dyDescent="0.2">
      <c r="A338" s="179">
        <v>0</v>
      </c>
      <c r="B338" s="179">
        <v>0</v>
      </c>
      <c r="C338" s="179">
        <v>0</v>
      </c>
      <c r="D338" s="179">
        <v>0</v>
      </c>
      <c r="E338" s="179">
        <v>0</v>
      </c>
      <c r="F338" s="159">
        <v>0</v>
      </c>
      <c r="G338" s="178" t="s">
        <v>324</v>
      </c>
      <c r="H338" s="179">
        <f t="shared" si="11"/>
        <v>0</v>
      </c>
      <c r="I338" s="178" t="str">
        <f>IF(LEN(Tablica_F!A28) &gt;250,MID(Tablica_F!A28,251,250),"-")</f>
        <v>-</v>
      </c>
    </row>
    <row r="339" spans="1:9" hidden="1" x14ac:dyDescent="0.2">
      <c r="A339" s="179">
        <v>0</v>
      </c>
      <c r="B339" s="179">
        <v>0</v>
      </c>
      <c r="C339" s="179">
        <v>0</v>
      </c>
      <c r="D339" s="179">
        <v>0</v>
      </c>
      <c r="E339" s="179">
        <v>0</v>
      </c>
      <c r="F339" s="159">
        <v>0</v>
      </c>
      <c r="G339" s="178" t="s">
        <v>325</v>
      </c>
      <c r="H339" s="179">
        <f t="shared" si="11"/>
        <v>0</v>
      </c>
      <c r="I339" s="178" t="str">
        <f>IF(LEN(Tablica_F!A28) &gt;500,MID(Tablica_F!A28,501,250),"-")</f>
        <v>-</v>
      </c>
    </row>
    <row r="340" spans="1:9" hidden="1" x14ac:dyDescent="0.2">
      <c r="A340" s="179">
        <v>0</v>
      </c>
      <c r="B340" s="179">
        <v>0</v>
      </c>
      <c r="C340" s="179">
        <v>0</v>
      </c>
      <c r="D340" s="179">
        <v>0</v>
      </c>
      <c r="E340" s="179">
        <v>0</v>
      </c>
      <c r="F340" s="159">
        <v>0</v>
      </c>
      <c r="G340" s="178" t="s">
        <v>326</v>
      </c>
      <c r="H340" s="179">
        <f t="shared" si="11"/>
        <v>0</v>
      </c>
      <c r="I340" s="178" t="str">
        <f>IF(LEN(Tablica_F!A28) &gt;750,MID(Tablica_F!A28,751,250),"-")</f>
        <v>-</v>
      </c>
    </row>
    <row r="341" spans="1:9" hidden="1" x14ac:dyDescent="0.2">
      <c r="A341" s="179">
        <v>0</v>
      </c>
      <c r="B341" s="179">
        <v>0</v>
      </c>
      <c r="C341" s="179">
        <v>0</v>
      </c>
      <c r="D341" s="179">
        <v>0</v>
      </c>
      <c r="E341" s="179">
        <v>0</v>
      </c>
      <c r="F341" s="159">
        <v>0</v>
      </c>
      <c r="G341" s="178" t="s">
        <v>331</v>
      </c>
      <c r="H341" s="179">
        <f t="shared" si="11"/>
        <v>68</v>
      </c>
      <c r="I341" s="178" t="str">
        <f>IF(LEN(Tablica_F!A30) &gt;1,MID(Tablica_F!A30,1,250),"-")</f>
        <v>U promatranom razdoblju nije bilo promjene računovodstvenih politika</v>
      </c>
    </row>
    <row r="342" spans="1:9" hidden="1" x14ac:dyDescent="0.2">
      <c r="A342" s="179">
        <v>0</v>
      </c>
      <c r="B342" s="179">
        <v>0</v>
      </c>
      <c r="C342" s="179">
        <v>0</v>
      </c>
      <c r="D342" s="179">
        <v>0</v>
      </c>
      <c r="E342" s="179">
        <v>0</v>
      </c>
      <c r="F342" s="159">
        <v>0</v>
      </c>
      <c r="G342" s="178" t="s">
        <v>328</v>
      </c>
      <c r="H342" s="179">
        <f t="shared" si="11"/>
        <v>0</v>
      </c>
      <c r="I342" s="178" t="str">
        <f>IF(LEN(Tablica_F!A30) &gt;250,MID(Tablica_F!A30,251,250),"-")</f>
        <v>-</v>
      </c>
    </row>
    <row r="343" spans="1:9" hidden="1" x14ac:dyDescent="0.2">
      <c r="A343" s="179">
        <v>0</v>
      </c>
      <c r="B343" s="179">
        <v>0</v>
      </c>
      <c r="C343" s="179">
        <v>0</v>
      </c>
      <c r="D343" s="179">
        <v>0</v>
      </c>
      <c r="E343" s="179">
        <v>0</v>
      </c>
      <c r="F343" s="159">
        <v>0</v>
      </c>
      <c r="G343" s="178" t="s">
        <v>329</v>
      </c>
      <c r="H343" s="179">
        <f t="shared" si="11"/>
        <v>0</v>
      </c>
      <c r="I343" s="178" t="str">
        <f>IF(LEN(Tablica_F!A30) &gt;500,MID(Tablica_F!A30,501,250),"-")</f>
        <v>-</v>
      </c>
    </row>
    <row r="344" spans="1:9" hidden="1" x14ac:dyDescent="0.2">
      <c r="A344" s="179">
        <v>0</v>
      </c>
      <c r="B344" s="179">
        <v>0</v>
      </c>
      <c r="C344" s="179">
        <v>0</v>
      </c>
      <c r="D344" s="179">
        <v>0</v>
      </c>
      <c r="E344" s="179">
        <v>0</v>
      </c>
      <c r="F344" s="159">
        <v>0</v>
      </c>
      <c r="G344" s="178" t="s">
        <v>330</v>
      </c>
      <c r="H344" s="179">
        <f t="shared" si="11"/>
        <v>0</v>
      </c>
      <c r="I344" s="178" t="str">
        <f>IF(LEN(Tablica_F!A30) &gt;750,MID(Tablica_F!A30,751,250),"-")</f>
        <v>-</v>
      </c>
    </row>
    <row r="345" spans="1:9" hidden="1" x14ac:dyDescent="0.2">
      <c r="A345" s="179">
        <v>0</v>
      </c>
      <c r="B345" s="179">
        <v>0</v>
      </c>
      <c r="C345" s="179">
        <v>0</v>
      </c>
      <c r="D345" s="179">
        <v>0</v>
      </c>
      <c r="E345" s="179">
        <v>0</v>
      </c>
      <c r="F345" s="159">
        <v>0</v>
      </c>
      <c r="G345" s="178" t="s">
        <v>335</v>
      </c>
      <c r="H345" s="179">
        <f t="shared" si="11"/>
        <v>250</v>
      </c>
      <c r="I345" s="178" t="str">
        <f>IF(LEN(Tablica_F!A32) &gt;1,MID(Tablica_F!A32,1,250),"-")</f>
        <v>U četvrtom tromjesečju pokrenute su ovrhe u iznosu 996 tis.kn, najveći iznos ovrhe pokrenut protiv Opskrbe d.d Čabar (Podravka d.d.u iznosu od 381 tis.kn i Poni trgovina u iznosu 174 tis.kn. Podneseno je 15 stečajnih prijava za ukupan dug 2.538 tis.k</v>
      </c>
    </row>
    <row r="346" spans="1:9" hidden="1" x14ac:dyDescent="0.2">
      <c r="A346" s="179">
        <v>0</v>
      </c>
      <c r="B346" s="179">
        <v>0</v>
      </c>
      <c r="C346" s="179">
        <v>0</v>
      </c>
      <c r="D346" s="179">
        <v>0</v>
      </c>
      <c r="E346" s="179">
        <v>0</v>
      </c>
      <c r="F346" s="159">
        <v>0</v>
      </c>
      <c r="G346" s="178" t="s">
        <v>332</v>
      </c>
      <c r="H346" s="179">
        <f t="shared" si="11"/>
        <v>250</v>
      </c>
      <c r="I346" s="178" t="str">
        <f>IF(LEN(Tablica_F!A32) &gt;250,MID(Tablica_F!A32,251,250),"-")</f>
        <v>n. Najveća prijava u stečajnom postupku odnosi se na potraživanje od stečajnog dužnika Brodokomerc za iznos 1.399 tis.kn i tvrtke Zenex d.o.o. Brdovec za 327 tis.kn. Podnesene su  3 kaznene prijave protiv dužnika čija potraživanja nismo mogli naplati</v>
      </c>
    </row>
    <row r="347" spans="1:9" hidden="1" x14ac:dyDescent="0.2">
      <c r="A347" s="179">
        <v>0</v>
      </c>
      <c r="B347" s="179">
        <v>0</v>
      </c>
      <c r="C347" s="179">
        <v>0</v>
      </c>
      <c r="D347" s="179">
        <v>0</v>
      </c>
      <c r="E347" s="179">
        <v>0</v>
      </c>
      <c r="F347" s="159">
        <v>0</v>
      </c>
      <c r="G347" s="178" t="s">
        <v>333</v>
      </c>
      <c r="H347" s="179">
        <f t="shared" si="11"/>
        <v>250</v>
      </c>
      <c r="I347" s="178" t="str">
        <f>IF(LEN(Tablica_F!A32) &gt;500,MID(Tablica_F!A32,501,250),"-")</f>
        <v>ti dobrovoljno ili u redovnom sudskom postupku. Ukupan iznos nenaplaćenih potraživanja iznosi 155 tis.kn, a temeljem sudskih postupaka naplaćeno je 3.122 tis.kn. Na području Prištine vode se dva sudska postupka  radi naplate  potraživanja protiv dist</v>
      </c>
    </row>
    <row r="348" spans="1:9" hidden="1" x14ac:dyDescent="0.2">
      <c r="A348" s="179">
        <v>0</v>
      </c>
      <c r="B348" s="179">
        <v>0</v>
      </c>
      <c r="C348" s="179">
        <v>0</v>
      </c>
      <c r="D348" s="179">
        <v>0</v>
      </c>
      <c r="E348" s="179">
        <v>0</v>
      </c>
      <c r="F348" s="159">
        <v>0</v>
      </c>
      <c r="G348" s="178" t="s">
        <v>334</v>
      </c>
      <c r="H348" s="179">
        <f t="shared" si="11"/>
        <v>198</v>
      </c>
      <c r="I348" s="178" t="str">
        <f>IF(LEN(Tablica_F!A32) &gt;750,MID(Tablica_F!A32,751,250),"-")</f>
        <v xml:space="preserve">ributera sa kojima smo prekinuli suradnju. To su: Alby commerce d.o.o., radi 164 tis.EUR-a i Passable d.o.o. radi 144 tis.EUR-a.   Tuženici su podnjeli protutužbene zahtjeve, postupak je u tijeku.
</v>
      </c>
    </row>
    <row r="349" spans="1:9" hidden="1" x14ac:dyDescent="0.2">
      <c r="A349" s="179">
        <v>0</v>
      </c>
      <c r="B349" s="179">
        <v>0</v>
      </c>
      <c r="C349" s="179">
        <v>0</v>
      </c>
      <c r="D349" s="179">
        <v>0</v>
      </c>
      <c r="E349" s="179">
        <v>0</v>
      </c>
      <c r="F349" s="159">
        <v>0</v>
      </c>
      <c r="G349" s="178" t="s">
        <v>339</v>
      </c>
      <c r="H349" s="179">
        <f t="shared" si="11"/>
        <v>4</v>
      </c>
      <c r="I349" s="178" t="str">
        <f>IF(LEN(Tablica_F!A34) &gt;1,MID(Tablica_F!A34,1,250),"-")</f>
        <v>Nema</v>
      </c>
    </row>
    <row r="350" spans="1:9" hidden="1" x14ac:dyDescent="0.2">
      <c r="A350" s="179">
        <v>0</v>
      </c>
      <c r="B350" s="179">
        <v>0</v>
      </c>
      <c r="C350" s="179">
        <v>0</v>
      </c>
      <c r="D350" s="179">
        <v>0</v>
      </c>
      <c r="E350" s="179">
        <v>0</v>
      </c>
      <c r="F350" s="159">
        <v>0</v>
      </c>
      <c r="G350" s="178" t="s">
        <v>336</v>
      </c>
      <c r="H350" s="179">
        <f t="shared" si="11"/>
        <v>0</v>
      </c>
      <c r="I350" s="178" t="str">
        <f>IF(LEN(Tablica_F!A34) &gt;250,MID(Tablica_F!A34,251,250),"-")</f>
        <v>-</v>
      </c>
    </row>
    <row r="351" spans="1:9" hidden="1" x14ac:dyDescent="0.2">
      <c r="A351" s="179">
        <v>0</v>
      </c>
      <c r="B351" s="179">
        <v>0</v>
      </c>
      <c r="C351" s="179">
        <v>0</v>
      </c>
      <c r="D351" s="179">
        <v>0</v>
      </c>
      <c r="E351" s="179">
        <v>0</v>
      </c>
      <c r="F351" s="159">
        <v>0</v>
      </c>
      <c r="G351" s="178" t="s">
        <v>337</v>
      </c>
      <c r="H351" s="179">
        <f t="shared" si="11"/>
        <v>0</v>
      </c>
      <c r="I351" s="178" t="str">
        <f>IF(LEN(Tablica_F!A34) &gt;500,MID(Tablica_F!A34,501,250),"-")</f>
        <v>-</v>
      </c>
    </row>
    <row r="352" spans="1:9" hidden="1" x14ac:dyDescent="0.2">
      <c r="A352" s="179">
        <v>0</v>
      </c>
      <c r="B352" s="179">
        <v>0</v>
      </c>
      <c r="C352" s="179">
        <v>0</v>
      </c>
      <c r="D352" s="179">
        <v>0</v>
      </c>
      <c r="E352" s="179">
        <v>0</v>
      </c>
      <c r="F352" s="159">
        <v>0</v>
      </c>
      <c r="G352" s="178" t="s">
        <v>338</v>
      </c>
      <c r="H352" s="179">
        <f t="shared" si="11"/>
        <v>0</v>
      </c>
      <c r="I352" s="178" t="str">
        <f>IF(LEN(Tablica_F!A34) &gt;750,MID(Tablica_F!A34,751,250),"-")</f>
        <v>-</v>
      </c>
    </row>
    <row r="353" spans="1:9" hidden="1" x14ac:dyDescent="0.2">
      <c r="A353" s="179">
        <v>0</v>
      </c>
      <c r="B353" s="179">
        <v>0</v>
      </c>
      <c r="C353" s="179">
        <v>0</v>
      </c>
      <c r="D353" s="179">
        <v>0</v>
      </c>
      <c r="E353" s="179">
        <v>0</v>
      </c>
      <c r="F353" s="159">
        <v>0</v>
      </c>
      <c r="G353" s="178" t="s">
        <v>340</v>
      </c>
      <c r="H353" s="179">
        <v>0</v>
      </c>
      <c r="I353" s="178" t="str">
        <f>IF(LEN(Tablica_F!A37) &gt;1,MID(Tablica_F!A37,1,250),"-")</f>
        <v>-</v>
      </c>
    </row>
    <row r="354" spans="1:9" hidden="1" x14ac:dyDescent="0.2">
      <c r="A354" s="179">
        <v>0</v>
      </c>
      <c r="B354" s="179">
        <v>0</v>
      </c>
      <c r="C354" s="179">
        <v>0</v>
      </c>
      <c r="D354" s="179">
        <v>0</v>
      </c>
      <c r="E354" s="179">
        <v>0</v>
      </c>
      <c r="F354" s="159">
        <v>0</v>
      </c>
      <c r="G354" s="178" t="s">
        <v>341</v>
      </c>
      <c r="H354" s="179">
        <v>0</v>
      </c>
      <c r="I354" s="178" t="str">
        <f>IF(LEN(Tablica_F!A37) &gt;250,MID(Tablica_F!A37,251,250),"-")</f>
        <v>-</v>
      </c>
    </row>
    <row r="355" spans="1:9" hidden="1" x14ac:dyDescent="0.2">
      <c r="A355" s="179">
        <v>0</v>
      </c>
      <c r="B355" s="179">
        <v>0</v>
      </c>
      <c r="C355" s="179">
        <v>0</v>
      </c>
      <c r="D355" s="179">
        <v>0</v>
      </c>
      <c r="E355" s="179">
        <v>0</v>
      </c>
      <c r="F355" s="159">
        <v>0</v>
      </c>
      <c r="G355" s="178" t="s">
        <v>342</v>
      </c>
      <c r="H355" s="179">
        <v>0</v>
      </c>
      <c r="I355" s="178" t="str">
        <f>IF(LEN(Tablica_F!A37) &gt;500,MID(Tablica_F!A37,501,250),"-")</f>
        <v>-</v>
      </c>
    </row>
    <row r="356" spans="1:9" hidden="1" x14ac:dyDescent="0.2">
      <c r="A356" s="179">
        <v>0</v>
      </c>
      <c r="B356" s="179">
        <v>0</v>
      </c>
      <c r="C356" s="179">
        <v>0</v>
      </c>
      <c r="D356" s="179">
        <v>0</v>
      </c>
      <c r="E356" s="179">
        <v>0</v>
      </c>
      <c r="F356" s="159">
        <v>0</v>
      </c>
      <c r="G356" s="178" t="s">
        <v>343</v>
      </c>
      <c r="H356" s="179">
        <v>0</v>
      </c>
      <c r="I356" s="178" t="str">
        <f>IF(LEN(Tablica_F!A37) &gt;750,MID(Tablica_F!A37,751,250),"-")</f>
        <v>-</v>
      </c>
    </row>
    <row r="357" spans="1:9" hidden="1" x14ac:dyDescent="0.2">
      <c r="A357" s="179">
        <v>0</v>
      </c>
      <c r="B357" s="179">
        <v>0</v>
      </c>
      <c r="C357" s="179">
        <v>0</v>
      </c>
      <c r="D357" s="179">
        <v>0</v>
      </c>
      <c r="E357" s="179">
        <v>0</v>
      </c>
      <c r="F357" s="159">
        <v>0</v>
      </c>
      <c r="G357" s="178" t="s">
        <v>615</v>
      </c>
      <c r="H357" s="179">
        <v>105</v>
      </c>
      <c r="I357" s="178" t="s">
        <v>666</v>
      </c>
    </row>
  </sheetData>
  <sheetProtection password="C79A" sheet="1" objects="1" scenarios="1"/>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TehUpute</vt:lpstr>
      <vt:lpstr>Upute</vt:lpstr>
      <vt:lpstr>RefStr</vt:lpstr>
      <vt:lpstr>Tablica_A</vt:lpstr>
      <vt:lpstr>Fintab</vt:lpstr>
      <vt:lpstr>Tablica_F</vt:lpstr>
      <vt:lpstr>Kontrole</vt:lpstr>
      <vt:lpstr>Skriveni</vt:lpstr>
      <vt:lpstr>Fintab!Print_Area</vt:lpstr>
      <vt:lpstr>RefStr!Print_Area</vt:lpstr>
      <vt:lpstr>Tablica_A!Print_Area</vt:lpstr>
      <vt:lpstr>Tablica_F!Print_Area</vt:lpstr>
    </vt:vector>
  </TitlesOfParts>
  <Company>Home PC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Administrator</cp:lastModifiedBy>
  <cp:lastPrinted>2004-06-09T07:44:52Z</cp:lastPrinted>
  <dcterms:created xsi:type="dcterms:W3CDTF">2003-11-03T18:41:47Z</dcterms:created>
  <dcterms:modified xsi:type="dcterms:W3CDTF">2014-08-30T14:05:00Z</dcterms:modified>
</cp:coreProperties>
</file>