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6.2022\TFI 1-6.2022\ZADNJE ZA SLANJE 1-6.2022\"/>
    </mc:Choice>
  </mc:AlternateContent>
  <xr:revisionPtr revIDLastSave="0" documentId="13_ncr:1_{7E401899-7FA3-4401-B7E5-C4AB21B1391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 i="22" l="1"/>
  <c r="U57" i="22"/>
  <c r="N57"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14" i="26"/>
  <c r="I61" i="26" s="1"/>
  <c r="I60" i="26"/>
  <c r="K60" i="26"/>
  <c r="J60" i="26"/>
  <c r="H21" i="21"/>
  <c r="H60" i="26"/>
  <c r="H14" i="26"/>
  <c r="H61" i="26" s="1"/>
  <c r="I21" i="21"/>
  <c r="H36" i="21"/>
  <c r="I36" i="21"/>
  <c r="H49" i="21"/>
  <c r="I49" i="21"/>
  <c r="J63" i="26" l="1"/>
  <c r="K63" i="26"/>
  <c r="J62" i="26"/>
  <c r="J68" i="26" s="1"/>
  <c r="J64" i="26"/>
  <c r="K64" i="26"/>
  <c r="K62" i="26"/>
  <c r="K66" i="26" s="1"/>
  <c r="I63" i="26"/>
  <c r="I64" i="26"/>
  <c r="I62" i="26"/>
  <c r="I67" i="26" s="1"/>
  <c r="H62" i="26"/>
  <c r="H66" i="26" s="1"/>
  <c r="H63" i="26"/>
  <c r="H64" i="26"/>
  <c r="I51" i="21"/>
  <c r="I53" i="21" s="1"/>
  <c r="H51" i="21"/>
  <c r="H53" i="21" s="1"/>
  <c r="I68" i="26"/>
  <c r="K67" i="26" l="1"/>
  <c r="J66" i="26"/>
  <c r="J67" i="26"/>
  <c r="K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<sst xmlns="http://schemas.openxmlformats.org/spreadsheetml/2006/main" count="549" uniqueCount="481">
  <si>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</si>
  <si>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</si>
  <si>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</si>
  <si>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</si>
  <si>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</si>
  <si>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</si>
  <si>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</si>
  <si>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</si>
  <si>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</si>
  <si>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</si>
  <si>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</si>
  <si>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</si>
  <si>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</si>
  <si>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</si>
  <si>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</si>
  <si>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</si>
  <si>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</si>
  <si>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</si>
  <si>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</si>
  <si>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</si>
  <si>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</si>
  <si>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</si>
  <si>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</si>
  <si>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</si>
  <si>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</si>
  <si>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</si>
  <si>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</si>
  <si>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</si>
  <si>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</si>
  <si>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</si>
  <si>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</si>
  <si>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</si>
  <si>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</si>
  <si>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</si>
  <si>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</si>
  <si>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</si>
  <si>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</si>
  <si>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</si>
  <si>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</si>
  <si>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</si>
  <si>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</si>
  <si>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</si>
  <si>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</si>
  <si>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</si>
  <si>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</si>
  <si>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</si>
  <si>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</si>
  <si>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</si>
  <si>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</si>
  <si>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</si>
  <si>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</si>
  <si>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</si>
  <si>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</si>
  <si>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</si>
  <si>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</si>
  <si>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</si>
  <si>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</si>
  <si>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</si>
  <si>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</si>
  <si>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</si>
  <si>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</si>
  <si>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</si>
  <si>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</si>
  <si>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</si>
  <si>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</si>
  <si>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</si>
  <si>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</si>
  <si>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</si>
  <si>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</si>
  <si>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</si>
  <si>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</si>
  <si>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</si>
  <si>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</si>
  <si>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</si>
  <si>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</si>
  <si>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</si>
  <si>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</si>
  <si>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</si>
  <si>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</si>
  <si>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</si>
  <si>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</si>
  <si>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</si>
  <si>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</si>
  <si>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</si>
  <si>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</si>
  <si>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</si>
  <si>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</si>
  <si>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</si>
  <si>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</si>
  <si>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</si>
  <si>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</si>
  <si>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</si>
  <si>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</si>
  <si>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</si>
  <si>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</si>
  <si>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</si>
  <si>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</si>
  <si>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</si>
  <si>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</si>
  <si>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</si>
  <si>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</si>
  <si>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</si>
  <si>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</si>
  <si>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</si>
  <si>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</si>
  <si>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</si>
  <si>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</si>
  <si>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</si>
  <si>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</si>
  <si>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</si>
  <si>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</si>
  <si>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</si>
  <si>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</si>
  <si>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</si>
  <si>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</si>
  <si>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</si>
  <si>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</si>
  <si>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</si>
  <si>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</si>
  <si>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</si>
  <si>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</si>
  <si>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</si>
  <si>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</si>
  <si>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</si>
  <si>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</si>
  <si>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</si>
  <si>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</si>
  <si>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</si>
  <si>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</si>
  <si>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</si>
  <si>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</si>
  <si>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</si>
  <si>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</si>
  <si>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</si>
  <si>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</si>
  <si>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</si>
  <si>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</si>
  <si>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</si>
  <si>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</si>
  <si>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</si>
  <si>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</si>
  <si>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</si>
  <si>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</si>
  <si>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</si>
  <si>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</si>
  <si>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</si>
  <si>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</si>
  <si>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</si>
  <si>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</si>
  <si>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</si>
  <si>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</si>
  <si>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</si>
  <si>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</si>
  <si>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</si>
  <si>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</si>
  <si>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</si>
  <si>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</si>
  <si>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</si>
  <si>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</si>
  <si>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</si>
  <si>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</si>
  <si>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</si>
  <si>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</si>
  <si>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</si>
  <si>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</si>
  <si>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</si>
  <si>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</si>
  <si>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</si>
  <si>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</si>
  <si>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</si>
  <si>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</si>
  <si>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</si>
  <si>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</si>
  <si>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</si>
  <si>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</si>
  <si>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</si>
  <si>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</si>
  <si>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</si>
  <si>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</si>
  <si>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</si>
  <si>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</si>
  <si>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</si>
  <si>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</si>
  <si>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</si>
  <si>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</si>
  <si>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</si>
  <si>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</si>
  <si>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</si>
  <si>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</si>
  <si>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</si>
  <si>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</si>
  <si>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</si>
  <si>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</si>
  <si>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</si>
  <si>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</si>
  <si>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</si>
  <si>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</si>
  <si>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</si>
  <si>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</si>
  <si>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</si>
  <si>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</si>
  <si>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</si>
  <si>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</si>
  <si>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</si>
  <si>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</si>
  <si>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</si>
  <si>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</si>
  <si>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</si>
  <si>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</si>
  <si>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</si>
  <si>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</si>
  <si>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</si>
  <si>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</si>
  <si>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</si>
  <si>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</si>
  <si>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</si>
  <si>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</si>
  <si>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</si>
  <si>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</si>
  <si>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</si>
  <si>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</si>
  <si>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</si>
  <si>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</si>
  <si>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</si>
  <si>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</si>
  <si>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</si>
  <si>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</si>
  <si>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</si>
  <si>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</si>
  <si>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</si>
  <si>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</si>
  <si>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</si>
  <si>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</si>
  <si>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</si>
  <si>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</si>
  <si>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</si>
  <si>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</si>
  <si>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</si>
  <si>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</si>
  <si>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</si>
  <si>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</si>
  <si>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</si>
  <si>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</si>
  <si>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</si>
  <si>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</si>
  <si>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</si>
  <si>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</si>
  <si>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</si>
  <si>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</si>
  <si>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</si>
  <si>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</si>
  <si>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</si>
  <si>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</si>
  <si>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</si>
  <si>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</si>
  <si>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</si>
  <si>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</si>
  <si>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</si>
  <si>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</si>
  <si>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</si>
  <si>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</si>
  <si>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</si>
  <si>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</si>
  <si>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</si>
  <si>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</si>
  <si>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</si>
  <si>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</si>
  <si>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</si>
  <si>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</si>
  <si>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</si>
  <si>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</si>
  <si>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</si>
  <si>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</si>
  <si>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</si>
  <si>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</si>
  <si>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</si>
  <si>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</si>
  <si>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</si>
  <si>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</si>
  <si>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</si>
  <si>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</si>
  <si>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</si>
  <si>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</si>
  <si>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</si>
  <si>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</si>
  <si>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</si>
  <si>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</si>
  <si>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</si>
  <si>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</si>
  <si>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</si>
  <si>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</si>
  <si>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</si>
  <si>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</si>
  <si>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</si>
  <si>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</si>
  <si>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</si>
  <si>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</si>
  <si>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</si>
  <si>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</si>
  <si>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</si>
  <si>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</si>
  <si>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</si>
  <si>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</si>
  <si>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</si>
  <si>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</si>
  <si>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</si>
  <si>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</si>
  <si>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</si>
  <si>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</si>
  <si>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</si>
  <si>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</si>
  <si>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</si>
  <si>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</si>
  <si>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</si>
  <si>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</si>
  <si>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</si>
  <si>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</si>
  <si>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</si>
  <si>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</si>
  <si>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</si>
  <si>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</si>
  <si>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</si>
  <si>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</si>
  <si>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</si>
  <si>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</si>
  <si>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</si>
  <si>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</si>
  <si>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</si>
  <si>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</si>
  <si>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</si>
  <si>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</si>
  <si>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</si>
  <si>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</si>
  <si>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</si>
  <si>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</si>
  <si>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</si>
  <si>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</si>
  <si>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</si>
  <si>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</si>
  <si>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</si>
  <si>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</si>
  <si>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</si>
  <si>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</si>
  <si>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</si>
  <si>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</si>
  <si>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</si>
  <si>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</si>
  <si>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</si>
  <si>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</si>
  <si>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</si>
  <si>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</si>
  <si>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</si>
  <si>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</si>
  <si>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</si>
  <si>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</si>
  <si>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</si>
  <si>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</si>
  <si>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</si>
  <si>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</si>
  <si>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</si>
  <si>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</si>
  <si>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</si>
  <si>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</si>
  <si>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</si>
  <si>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</si>
  <si>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</si>
  <si>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</si>
  <si>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</si>
  <si>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</si>
  <si>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</si>
  <si>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</si>
  <si>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</si>
  <si>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</si>
  <si>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</si>
  <si>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</si>
  <si>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</si>
  <si>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</si>
  <si>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</si>
  <si>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</si>
  <si>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</si>
  <si>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</si>
  <si>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</si>
  <si>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</si>
  <si>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</si>
  <si>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</si>
  <si>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</si>
  <si>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</si>
  <si>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</si>
  <si>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</si>
  <si>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</si>
  <si>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</si>
  <si>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</si>
  <si>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</si>
  <si>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</si>
  <si>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</si>
  <si>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</si>
  <si>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</si>
  <si>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</si>
  <si>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</si>
  <si>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</si>
  <si>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</si>
  <si>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</si>
  <si>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</si>
  <si>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</si>
  <si>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</si>
  <si>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</si>
  <si>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</si>
  <si>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</si>
  <si>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</si>
  <si>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</si>
  <si>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</si>
  <si>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</si>
  <si>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</si>
  <si>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</si>
  <si>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</si>
  <si>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</si>
  <si>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</si>
  <si>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</si>
  <si>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</si>
  <si>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</si>
  <si>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</si>
  <si>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</si>
  <si>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</si>
  <si>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</si>
  <si>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</si>
  <si>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</si>
  <si>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</si>
  <si>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</si>
  <si>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</si>
  <si>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</si>
  <si>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</si>
  <si>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</si>
  <si>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</si>
  <si>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</si>
  <si>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</si>
  <si>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</si>
  <si>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</si>
  <si>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</si>
  <si>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</si>
  <si>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</si>
  <si>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</si>
  <si>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</si>
  <si>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</si>
  <si>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</si>
  <si>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</si>
  <si>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</si>
  <si>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</si>
  <si>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</si>
  <si>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</si>
  <si>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</si>
  <si>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</si>
  <si>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</si>
  <si>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</si>
  <si>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</si>
  <si>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</si>
  <si>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</si>
  <si>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</si>
  <si>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</si>
  <si>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</si>
  <si>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</si>
  <si>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</si>
  <si>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</si>
  <si>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</si>
  <si>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</si>
  <si>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</si>
  <si>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</si>
  <si>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</si>
  <si>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</si>
  <si>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</si>
  <si>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</si>
  <si>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</si>
  <si>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</si>
  <si>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</si>
  <si>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</si>
  <si>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</si>
  <si>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</si>
  <si>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30.6.2022</t>
  </si>
  <si>
    <t xml:space="preserve">stanje na dan 30.06.2022 </t>
  </si>
  <si>
    <t>u razdoblju 01.01.2022 do 30.06.2022</t>
  </si>
  <si>
    <t>u razdoblju 01.01.2022. do 30.06.2022.</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</si>
  <si>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- 30.06.2022.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01.01.2022. - 30.06.2022.), koji su istovremeno s ovim dokumentom objavljeni na internetskim stranicama burze, HANFE i Izdavatelja. 
b) Bilješke uz godišnje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30.06.2022. iznosi 25.075 tisuća kuna (2021.: 43.602 tisuće kuna), dok se obveze za kamate po kreditima iskazuju unutar pozicije ostale kratkoročne obveze te na 30.06.2022. iznose 312 tisuća kuna (2021.: 543 tisuće kuna).
Troškovi zaposlenika u razdoblju 01. - 06.2022. iznose 533.005 tisuća kuna (01. - 06.2021.: 520.936 tisuće kuna) od čega neto plaće iznose 294.655 tisuća kuna (01. - 06.2021.: 293.506 tisuća kuna),  porezi i doprinosi iz plaća iznose 111.133 tisuće kuna (01. - 06.2021.: 102.315 tisuća kuna), doprinosi na plaće iznose 58.945 tisuća kuna (01. - 06.2021.: 55.318 tisuća kuna), dok ostali troškovi zaposlenika iznose 68.272 tisuće kuna (01. - 06.2021.: 69.797 tisuća kuna).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Grupa ima potencijalne obveze po danim garancijama i jamstvima koje nisu priznate u konsolidiranom izvještaju o financijskom položaju. Na dan 30.06.2022. dane garancije i jamstva iznose 60.238 tisuća kuna (2021.: 30.478 tisuća kuna). Prema procjeni Uprave Grupe na dan 30.06.2022. ne postoji značajna vjerojatnost nastanka navedenih obveza za Grupu.
Na dan 30.06.2022. godine izvanbilančni zapisi iznose 102.540 tisuća kuna (2021.: 113.051 tisuću kn).
4. Grupa je u razdoblju 01. - 06.2022. imala pozitivan utjecaj povoljnog kretanja tečajnih razlika po kupcima i dobavljačima te kamatama po kupcima u iznosu od 13.630 tisuća kuna iskazanih u okviru pozicije ostali poslovni prihodi (izvan grupe) (01. - 06.2021.: pozitivan utjecaj 8.699 tisuća kuna unutar pozicije ostali poslovni prihodi).
Grupa je u razdoblju 01. - 06.2022. ostvarila dobitke od prodaje imovine namijenjene prodaji u iznosu od 5.521 tisuća kuna (01. - 06.2021.:  2.491 tisuća kuna) te dobitke od prodaje i rashoda materijalne i nematerijalne imovine u iznosu od 2.095 tisuća kuna (01. - 06.2021.: 494 tisuće kuna) iskazane u okviru pozicije ostali poslovni prihodi (izvan grupe).
5. Dugovanja Grupe koja dospijevaju nakon više od 5 godina odnose se na obveze po najmu u iznosu od 16.219 tisuća kuna (2021.: 16.876 tisuća kuna).
Građevinski objekti, zemljište i oprema Grupe neto knjigovodstvene vrijednosti 321.788 tisuća kuna (2021.: 327.985 tisuća kuna) založeni su kao garancija za kreditne obveze Grupe.
6. Prosječan broj zaposlenih Grupe u razdoblju 01. - 06.2022. godine iznosi 6.540 zaposlenika (01. - 06.2021.: 6.670 zaposlenika).					
7. U razdoblju 01. - 06. 2022. Grupa je od ukupnog troška plaća u svrhu vlastitog razvoja kapitalizirala 397 tisuća kuna troška ljudskog rada (01. - 06. 2021.: 257 tisuća kuna) od čega neto plaće iznose 261 tisuća kuna (01. - 06. 2021.: 170 tisuća kuna),  doprinosi iz plaća iznose 69 tisuća kuna (01. - 06. 2021.: 45 tisuća kuna), doprinosi na plaće iznose 50 tisuća kuna (01. - 06. 2021.: 31 tisuća kuna), a porez iznosi 17 tisuća kuna (01. - 06. 2021.: 11 tisuća kuna).
8. Stanje odgođene porezne imovine na 30.06.2022. iznosi 142.350 tisuća kuna (2021.: 150.101 tisuću kuna). Tijekom 2022. godine odgođena porezna imovina smanjena je za 7.558 tisuća kuna (tijekom 2021.: povećanje za 8.693 tisuće kuna) što se najvećim dijelom odnosi na raspuštanje porezne olakšice za ulaganje u iznosu od 8.084 tisuće kuna, kratkoročnih i dugoročnih rezervacija u iznosu od 2.333 tisuće kuna te uvećanja odgođene porezne imovine s osnova vrijednosnog usklađenja zaliha u iznosu od 2.753 tisuće kuna i isplate s temelja dionica u iznosu od 669 tisuća kuna.
Stanje odgođene porezne obveze na dan 30.06.2022. iznosi 37.782 tisuće kuna (2021.: 37.984 tisuće kuna).
9. Grupa nema sudjelujućih interesa.										
10. Grupa ima upisani temeljni kapital koji se sastoji od 7.120.003 dionica nominalne vrijednosti 220,00 kuna. Tijekom 2022. godine nije bilo promjene u upisanom temeljnom kapitalu.
11. Grupa dodjeljuje opcije na kupnju dionica Podravke d.d. rukovodstvu. Cijena iskorištenja odobrene opcije jednaka je prosječnoj ponderiranoj cijeni dionice Podravke d.d. ostvarenoj na Zagrebačkoj burzi u godini u kojoj je opcija dodijeljena. Na dan 30.06.2022. broj dodijeljenih opcija je 230.536 (2021: 252.500).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30.06.2022.	
17. Nema značajnih događaja koji su nastupili nakon datuma bilance i nisu odraženi u računu dobiti i gubitka ili bilanci.
Detaljnije informacije o financijskim izvještajima i utjecaju COVID-19 te rusko-ukrajinske krize na poslovanje Grupe Podravka dostupne su u PDF dokumentu "Rezultati poslovanja Grupe Podravka za razdoblje 01. - 06.2022. godine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</si>
</sst>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0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6" fillId="11" borderId="34"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applyBorder="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30"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Protection="1">
      <protection locked="0"/>
    </xf>
    <xf numFmtId="0" fontId="30" fillId="11" borderId="0" xfId="4" applyFont="1" applyFill="1" applyBorder="1" applyAlignment="1">
      <alignment vertical="top" wrapText="1"/>
    </xf>
    <xf numFmtId="0" fontId="6" fillId="11" borderId="34" xfId="4" applyFont="1" applyFill="1" applyBorder="1" applyAlignment="1">
      <alignment horizontal="center" vertical="center"/>
    </xf>
    <xf numFmtId="0" fontId="6" fillId="11" borderId="34" xfId="4" applyFont="1" applyFill="1" applyBorder="1" applyAlignment="1">
      <alignment horizontal="right" vertical="center"/>
    </xf>
    <xf numFmtId="0" fontId="6" fillId="11" borderId="0" xfId="4" applyFont="1" applyFill="1" applyBorder="1" applyAlignment="1">
      <alignment horizontal="right" vertical="center"/>
    </xf>
    <xf numFmtId="0" fontId="31"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35" xfId="4" applyFont="1" applyFill="1" applyBorder="1" applyAlignment="1">
      <alignment horizontal="right" vertical="center" wrapText="1"/>
    </xf>
    <xf numFmtId="0" fontId="31" fillId="11" borderId="34" xfId="4" applyFont="1" applyFill="1" applyBorder="1" applyAlignment="1">
      <alignment vertical="center"/>
    </xf>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5" xfId="4" applyFont="1" applyFill="1" applyBorder="1" applyAlignment="1">
      <alignment horizontal="right" vertical="center"/>
    </xf>
    <xf numFmtId="0" fontId="30" fillId="11" borderId="0" xfId="4" applyFont="1" applyFill="1" applyBorder="1" applyAlignment="1">
      <alignment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30" fillId="11" borderId="34" xfId="4" applyFont="1" applyFill="1" applyBorder="1" applyAlignment="1">
      <alignment wrapText="1"/>
    </xf>
    <xf numFmtId="0" fontId="6" fillId="0"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6" fillId="0" borderId="33" xfId="0" applyFont="1" applyFill="1" applyBorder="1" applyAlignment="1" applyProtection="1">
      <alignment horizontal="left" vertical="center" wrapText="1" inden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6" fillId="11" borderId="33" xfId="0" applyFont="1" applyFill="1" applyBorder="1" applyAlignment="1" applyProtection="1">
      <alignment horizontal="left" vertical="center" wrapText="1" indent="1"/>
    </xf>
    <xf numFmtId="0" fontId="16" fillId="9"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13" fillId="10" borderId="33" xfId="0" applyFont="1" applyFill="1" applyBorder="1" applyAlignment="1" applyProtection="1">
      <alignment horizontal="left" vertical="center" wrapText="1"/>
    </xf>
    <xf numFmtId="0" fontId="13" fillId="7" borderId="33" xfId="0" applyFont="1" applyFill="1" applyBorder="1" applyAlignment="1" applyProtection="1">
      <alignment horizontal="left" vertical="center" wrapText="1" shrinkToFit="1"/>
    </xf>
    <xf numFmtId="0" fontId="13" fillId="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9" borderId="13"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6" fillId="0" borderId="22" xfId="0" applyFont="1" applyFill="1" applyBorder="1" applyAlignment="1" applyProtection="1">
      <alignment horizontal="left" vertical="center" wrapText="1" inden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22" xfId="0" applyFont="1" applyFill="1" applyBorder="1" applyAlignment="1" applyProtection="1">
      <alignment horizontal="left" vertical="center" wrapText="1"/>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4" fillId="0" borderId="32" xfId="0" applyFont="1" applyBorder="1" applyProtection="1"/>
    <xf numFmtId="0" fontId="19"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0" fontId="36" fillId="0" borderId="0" xfId="0" applyFont="1" applyAlignment="1">
      <alignment horizontal="justify" vertical="top" wrapText="1"/>
    </xf>
    <xf numFmtId="0" fontId="36" fillId="0" borderId="0" xfId="0" applyFont="1" applyAlignment="1">
      <alignment horizontal="justify"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5DBFB8C6-2BB0-436C-BFF3-5128DE66093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K1" sqref="K1"/>
    </sheetView>
  </sheetViews>
  <sheetFormatPr defaultColWidth="9.140625" defaultRowHeight="15" x14ac:dyDescent="0.25"/>
  <cols>
    <col min="1" max="1" width="11" style="49" customWidth="1"/>
    <col min="2" max="8" width="9.140625" style="49"/>
    <col min="9" max="9" width="15.28515625" style="49" customWidth="1"/>
    <col min="10" max="10" width="11" style="49" bestFit="1" customWidth="1"/>
    <col min="11" max="13" width="9.140625" style="99"/>
    <col min="14" max="14" width="9.140625" style="97"/>
    <col min="15" max="20" width="9.140625" style="99"/>
    <col min="21" max="16384" width="9.140625" style="49"/>
  </cols>
  <sheetData>
    <row r="1" spans="1:20" ht="15.75" x14ac:dyDescent="0.25">
      <c r="A1" s="176" t="s">
        <v>308</v>
      </c>
      <c r="B1" s="177"/>
      <c r="C1" s="177"/>
      <c r="D1" s="47"/>
      <c r="E1" s="47"/>
      <c r="F1" s="47"/>
      <c r="G1" s="47"/>
      <c r="H1" s="47"/>
      <c r="I1" s="47"/>
      <c r="J1" s="48"/>
    </row>
    <row r="2" spans="1:20" ht="14.45" customHeight="1" x14ac:dyDescent="0.25">
      <c r="A2" s="178" t="s">
        <v>324</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309</v>
      </c>
      <c r="B4" s="182"/>
      <c r="C4" s="182"/>
      <c r="D4" s="182"/>
      <c r="E4" s="183">
        <v>44562</v>
      </c>
      <c r="F4" s="184"/>
      <c r="G4" s="53" t="s">
        <v>0</v>
      </c>
      <c r="H4" s="183" t="s">
        <v>476</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2</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331</v>
      </c>
      <c r="B10" s="173"/>
      <c r="C10" s="173"/>
      <c r="D10" s="173"/>
      <c r="E10" s="173"/>
      <c r="F10" s="173"/>
      <c r="G10" s="173"/>
      <c r="H10" s="173"/>
      <c r="I10" s="173"/>
      <c r="J10" s="66"/>
    </row>
    <row r="11" spans="1:20" ht="24.6" customHeight="1" x14ac:dyDescent="0.25">
      <c r="A11" s="160" t="s">
        <v>310</v>
      </c>
      <c r="B11" s="174"/>
      <c r="C11" s="166" t="s">
        <v>447</v>
      </c>
      <c r="D11" s="167"/>
      <c r="E11" s="67"/>
      <c r="F11" s="132" t="s">
        <v>332</v>
      </c>
      <c r="G11" s="170"/>
      <c r="H11" s="148" t="s">
        <v>448</v>
      </c>
      <c r="I11" s="149"/>
      <c r="J11" s="68"/>
    </row>
    <row r="12" spans="1:20" ht="14.45" customHeight="1" x14ac:dyDescent="0.25">
      <c r="A12" s="69"/>
      <c r="B12" s="70"/>
      <c r="C12" s="70"/>
      <c r="D12" s="70"/>
      <c r="E12" s="175"/>
      <c r="F12" s="175"/>
      <c r="G12" s="175"/>
      <c r="H12" s="175"/>
      <c r="I12" s="71"/>
      <c r="J12" s="68"/>
    </row>
    <row r="13" spans="1:20" ht="21" customHeight="1" x14ac:dyDescent="0.25">
      <c r="A13" s="131" t="s">
        <v>325</v>
      </c>
      <c r="B13" s="170"/>
      <c r="C13" s="166" t="s">
        <v>449</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311</v>
      </c>
      <c r="B15" s="170"/>
      <c r="C15" s="166" t="s">
        <v>450</v>
      </c>
      <c r="D15" s="167"/>
      <c r="E15" s="171"/>
      <c r="F15" s="162"/>
      <c r="G15" s="73" t="s">
        <v>333</v>
      </c>
      <c r="H15" s="148" t="s">
        <v>451</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334</v>
      </c>
      <c r="C17" s="166" t="s">
        <v>452</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312</v>
      </c>
      <c r="B19" s="161"/>
      <c r="C19" s="139" t="s">
        <v>453</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313</v>
      </c>
      <c r="B21" s="161"/>
      <c r="C21" s="148">
        <v>48000</v>
      </c>
      <c r="D21" s="149"/>
      <c r="E21" s="138"/>
      <c r="F21" s="138"/>
      <c r="G21" s="139" t="s">
        <v>454</v>
      </c>
      <c r="H21" s="140"/>
      <c r="I21" s="140"/>
      <c r="J21" s="141"/>
    </row>
    <row r="22" spans="1:10" x14ac:dyDescent="0.25">
      <c r="A22" s="69"/>
      <c r="B22" s="70"/>
      <c r="C22" s="70"/>
      <c r="D22" s="70"/>
      <c r="E22" s="138"/>
      <c r="F22" s="138"/>
      <c r="G22" s="138"/>
      <c r="H22" s="138"/>
      <c r="I22" s="70"/>
      <c r="J22" s="72"/>
    </row>
    <row r="23" spans="1:10" x14ac:dyDescent="0.25">
      <c r="A23" s="160" t="s">
        <v>314</v>
      </c>
      <c r="B23" s="161"/>
      <c r="C23" s="139" t="s">
        <v>455</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315</v>
      </c>
      <c r="B25" s="161"/>
      <c r="C25" s="163" t="s">
        <v>456</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316</v>
      </c>
      <c r="B27" s="161"/>
      <c r="C27" s="163" t="s">
        <v>457</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326</v>
      </c>
      <c r="B29" s="161"/>
      <c r="C29" s="78">
        <v>6545</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317</v>
      </c>
      <c r="B31" s="161"/>
      <c r="C31" s="94" t="s">
        <v>337</v>
      </c>
      <c r="D31" s="159" t="s">
        <v>335</v>
      </c>
      <c r="E31" s="146"/>
      <c r="F31" s="146"/>
      <c r="G31" s="146"/>
      <c r="H31" s="82"/>
      <c r="I31" s="83" t="s">
        <v>336</v>
      </c>
      <c r="J31" s="84" t="s">
        <v>337</v>
      </c>
    </row>
    <row r="32" spans="1:10" x14ac:dyDescent="0.25">
      <c r="A32" s="160"/>
      <c r="B32" s="161"/>
      <c r="C32" s="85"/>
      <c r="D32" s="53"/>
      <c r="E32" s="162"/>
      <c r="F32" s="162"/>
      <c r="G32" s="162"/>
      <c r="H32" s="162"/>
      <c r="I32" s="80"/>
      <c r="J32" s="81"/>
    </row>
    <row r="33" spans="1:10" x14ac:dyDescent="0.25">
      <c r="A33" s="160" t="s">
        <v>327</v>
      </c>
      <c r="B33" s="161"/>
      <c r="C33" s="78" t="s">
        <v>339</v>
      </c>
      <c r="D33" s="159" t="s">
        <v>338</v>
      </c>
      <c r="E33" s="146"/>
      <c r="F33" s="146"/>
      <c r="G33" s="146"/>
      <c r="H33" s="76"/>
      <c r="I33" s="83" t="s">
        <v>339</v>
      </c>
      <c r="J33" s="84" t="s">
        <v>340</v>
      </c>
    </row>
    <row r="34" spans="1:10" x14ac:dyDescent="0.25">
      <c r="A34" s="69"/>
      <c r="B34" s="70"/>
      <c r="C34" s="70"/>
      <c r="D34" s="70"/>
      <c r="E34" s="138"/>
      <c r="F34" s="138"/>
      <c r="G34" s="138"/>
      <c r="H34" s="138"/>
      <c r="I34" s="70"/>
      <c r="J34" s="72"/>
    </row>
    <row r="35" spans="1:10" x14ac:dyDescent="0.25">
      <c r="A35" s="159" t="s">
        <v>328</v>
      </c>
      <c r="B35" s="146"/>
      <c r="C35" s="146"/>
      <c r="D35" s="146"/>
      <c r="E35" s="146" t="s">
        <v>318</v>
      </c>
      <c r="F35" s="146"/>
      <c r="G35" s="146"/>
      <c r="H35" s="146"/>
      <c r="I35" s="146"/>
      <c r="J35" s="86" t="s">
        <v>319</v>
      </c>
    </row>
    <row r="36" spans="1:10" x14ac:dyDescent="0.25">
      <c r="A36" s="69"/>
      <c r="B36" s="70"/>
      <c r="C36" s="70"/>
      <c r="D36" s="70"/>
      <c r="E36" s="138"/>
      <c r="F36" s="138"/>
      <c r="G36" s="138"/>
      <c r="H36" s="138"/>
      <c r="I36" s="70"/>
      <c r="J36" s="81"/>
    </row>
    <row r="37" spans="1:10" x14ac:dyDescent="0.25">
      <c r="A37" s="154" t="s">
        <v>458</v>
      </c>
      <c r="B37" s="155"/>
      <c r="C37" s="155"/>
      <c r="D37" s="155"/>
      <c r="E37" s="154" t="s">
        <v>464</v>
      </c>
      <c r="F37" s="155"/>
      <c r="G37" s="155"/>
      <c r="H37" s="155"/>
      <c r="I37" s="156"/>
      <c r="J37" s="87">
        <v>3805140</v>
      </c>
    </row>
    <row r="38" spans="1:10" x14ac:dyDescent="0.25">
      <c r="A38" s="69"/>
      <c r="B38" s="70"/>
      <c r="C38" s="77"/>
      <c r="D38" s="158"/>
      <c r="E38" s="158"/>
      <c r="F38" s="158"/>
      <c r="G38" s="158"/>
      <c r="H38" s="158"/>
      <c r="I38" s="158"/>
      <c r="J38" s="72"/>
    </row>
    <row r="39" spans="1:10" x14ac:dyDescent="0.25">
      <c r="A39" s="154" t="s">
        <v>459</v>
      </c>
      <c r="B39" s="155"/>
      <c r="C39" s="155"/>
      <c r="D39" s="156"/>
      <c r="E39" s="154" t="s">
        <v>465</v>
      </c>
      <c r="F39" s="155"/>
      <c r="G39" s="155"/>
      <c r="H39" s="155"/>
      <c r="I39" s="156"/>
      <c r="J39" s="78">
        <v>5391814000</v>
      </c>
    </row>
    <row r="40" spans="1:10" x14ac:dyDescent="0.25">
      <c r="A40" s="69"/>
      <c r="B40" s="70"/>
      <c r="C40" s="77"/>
      <c r="D40" s="88"/>
      <c r="E40" s="158"/>
      <c r="F40" s="158"/>
      <c r="G40" s="158"/>
      <c r="H40" s="158"/>
      <c r="I40" s="71"/>
      <c r="J40" s="72"/>
    </row>
    <row r="41" spans="1:10" x14ac:dyDescent="0.25">
      <c r="A41" s="154" t="s">
        <v>460</v>
      </c>
      <c r="B41" s="155"/>
      <c r="C41" s="155"/>
      <c r="D41" s="156"/>
      <c r="E41" s="154" t="s">
        <v>466</v>
      </c>
      <c r="F41" s="155"/>
      <c r="G41" s="155"/>
      <c r="H41" s="155"/>
      <c r="I41" s="156"/>
      <c r="J41" s="78">
        <v>20188537</v>
      </c>
    </row>
    <row r="42" spans="1:10" x14ac:dyDescent="0.25">
      <c r="A42" s="69"/>
      <c r="B42" s="70"/>
      <c r="C42" s="77"/>
      <c r="D42" s="88"/>
      <c r="E42" s="158"/>
      <c r="F42" s="158"/>
      <c r="G42" s="158"/>
      <c r="H42" s="158"/>
      <c r="I42" s="71"/>
      <c r="J42" s="72"/>
    </row>
    <row r="43" spans="1:10" x14ac:dyDescent="0.25">
      <c r="A43" s="154" t="s">
        <v>461</v>
      </c>
      <c r="B43" s="155"/>
      <c r="C43" s="155"/>
      <c r="D43" s="156"/>
      <c r="E43" s="154" t="s">
        <v>467</v>
      </c>
      <c r="F43" s="155"/>
      <c r="G43" s="155"/>
      <c r="H43" s="155"/>
      <c r="I43" s="156"/>
      <c r="J43" s="78">
        <v>5981449907</v>
      </c>
    </row>
    <row r="44" spans="1:10" x14ac:dyDescent="0.25">
      <c r="A44" s="89"/>
      <c r="B44" s="77"/>
      <c r="C44" s="152"/>
      <c r="D44" s="152"/>
      <c r="E44" s="138"/>
      <c r="F44" s="138"/>
      <c r="G44" s="152"/>
      <c r="H44" s="152"/>
      <c r="I44" s="152"/>
      <c r="J44" s="72"/>
    </row>
    <row r="45" spans="1:10" x14ac:dyDescent="0.25">
      <c r="A45" s="154" t="s">
        <v>462</v>
      </c>
      <c r="B45" s="155"/>
      <c r="C45" s="155"/>
      <c r="D45" s="156"/>
      <c r="E45" s="154" t="s">
        <v>468</v>
      </c>
      <c r="F45" s="155"/>
      <c r="G45" s="155"/>
      <c r="H45" s="155"/>
      <c r="I45" s="156"/>
      <c r="J45" s="78">
        <v>3042510487</v>
      </c>
    </row>
    <row r="46" spans="1:10" x14ac:dyDescent="0.25">
      <c r="A46" s="89"/>
      <c r="B46" s="77"/>
      <c r="C46" s="77"/>
      <c r="D46" s="70"/>
      <c r="E46" s="157"/>
      <c r="F46" s="157"/>
      <c r="G46" s="152"/>
      <c r="H46" s="152"/>
      <c r="I46" s="70"/>
      <c r="J46" s="72"/>
    </row>
    <row r="47" spans="1:10" x14ac:dyDescent="0.25">
      <c r="A47" s="154" t="s">
        <v>463</v>
      </c>
      <c r="B47" s="155"/>
      <c r="C47" s="155"/>
      <c r="D47" s="156"/>
      <c r="E47" s="154" t="s">
        <v>469</v>
      </c>
      <c r="F47" s="155"/>
      <c r="G47" s="155"/>
      <c r="H47" s="155"/>
      <c r="I47" s="156"/>
      <c r="J47" s="78">
        <v>17332970</v>
      </c>
    </row>
    <row r="48" spans="1:10" x14ac:dyDescent="0.25">
      <c r="A48" s="89"/>
      <c r="B48" s="77"/>
      <c r="C48" s="77"/>
      <c r="D48" s="70"/>
      <c r="E48" s="138"/>
      <c r="F48" s="138"/>
      <c r="G48" s="152"/>
      <c r="H48" s="152"/>
      <c r="I48" s="70"/>
      <c r="J48" s="90" t="s">
        <v>341</v>
      </c>
    </row>
    <row r="49" spans="1:10" x14ac:dyDescent="0.25">
      <c r="A49" s="89"/>
      <c r="B49" s="77"/>
      <c r="C49" s="77"/>
      <c r="D49" s="70"/>
      <c r="E49" s="138"/>
      <c r="F49" s="138"/>
      <c r="G49" s="152"/>
      <c r="H49" s="152"/>
      <c r="I49" s="70"/>
      <c r="J49" s="90" t="s">
        <v>342</v>
      </c>
    </row>
    <row r="50" spans="1:10" ht="20.25" customHeight="1" x14ac:dyDescent="0.25">
      <c r="A50" s="131" t="s">
        <v>320</v>
      </c>
      <c r="B50" s="132"/>
      <c r="C50" s="148" t="s">
        <v>342</v>
      </c>
      <c r="D50" s="149"/>
      <c r="E50" s="150" t="s">
        <v>343</v>
      </c>
      <c r="F50" s="151"/>
      <c r="G50" s="139"/>
      <c r="H50" s="140"/>
      <c r="I50" s="140"/>
      <c r="J50" s="141"/>
    </row>
    <row r="51" spans="1:10" x14ac:dyDescent="0.25">
      <c r="A51" s="89"/>
      <c r="B51" s="77"/>
      <c r="C51" s="152"/>
      <c r="D51" s="152"/>
      <c r="E51" s="138"/>
      <c r="F51" s="138"/>
      <c r="G51" s="153" t="s">
        <v>344</v>
      </c>
      <c r="H51" s="153"/>
      <c r="I51" s="153"/>
      <c r="J51" s="61"/>
    </row>
    <row r="52" spans="1:10" ht="13.9" customHeight="1" x14ac:dyDescent="0.25">
      <c r="A52" s="131" t="s">
        <v>321</v>
      </c>
      <c r="B52" s="132"/>
      <c r="C52" s="139" t="s">
        <v>470</v>
      </c>
      <c r="D52" s="140"/>
      <c r="E52" s="140"/>
      <c r="F52" s="140"/>
      <c r="G52" s="140"/>
      <c r="H52" s="140"/>
      <c r="I52" s="140"/>
      <c r="J52" s="141"/>
    </row>
    <row r="53" spans="1:10" x14ac:dyDescent="0.25">
      <c r="A53" s="69"/>
      <c r="B53" s="70"/>
      <c r="C53" s="142" t="s">
        <v>322</v>
      </c>
      <c r="D53" s="142"/>
      <c r="E53" s="142"/>
      <c r="F53" s="142"/>
      <c r="G53" s="142"/>
      <c r="H53" s="142"/>
      <c r="I53" s="142"/>
      <c r="J53" s="72"/>
    </row>
    <row r="54" spans="1:10" x14ac:dyDescent="0.25">
      <c r="A54" s="131" t="s">
        <v>323</v>
      </c>
      <c r="B54" s="132"/>
      <c r="C54" s="143" t="s">
        <v>471</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315</v>
      </c>
      <c r="B56" s="132"/>
      <c r="C56" s="133" t="s">
        <v>472</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345</v>
      </c>
      <c r="B58" s="132"/>
      <c r="C58" s="133" t="s">
        <v>473</v>
      </c>
      <c r="D58" s="134"/>
      <c r="E58" s="134"/>
      <c r="F58" s="134"/>
      <c r="G58" s="134"/>
      <c r="H58" s="134"/>
      <c r="I58" s="134"/>
      <c r="J58" s="135"/>
    </row>
    <row r="59" spans="1:10" ht="14.45" customHeight="1" x14ac:dyDescent="0.25">
      <c r="A59" s="69"/>
      <c r="B59" s="70"/>
      <c r="C59" s="136" t="s">
        <v>346</v>
      </c>
      <c r="D59" s="136"/>
      <c r="E59" s="136"/>
      <c r="F59" s="136"/>
      <c r="G59" s="70"/>
      <c r="H59" s="70"/>
      <c r="I59" s="70"/>
      <c r="J59" s="72"/>
    </row>
    <row r="60" spans="1:10" x14ac:dyDescent="0.25">
      <c r="A60" s="131" t="s">
        <v>347</v>
      </c>
      <c r="B60" s="132"/>
      <c r="C60" s="133" t="s">
        <v>474</v>
      </c>
      <c r="D60" s="134"/>
      <c r="E60" s="134"/>
      <c r="F60" s="134"/>
      <c r="G60" s="134"/>
      <c r="H60" s="134"/>
      <c r="I60" s="134"/>
      <c r="J60" s="135"/>
    </row>
    <row r="61" spans="1:10" ht="14.45" customHeight="1" x14ac:dyDescent="0.25">
      <c r="A61" s="91"/>
      <c r="B61" s="92"/>
      <c r="C61" s="137" t="s">
        <v>348</v>
      </c>
      <c r="D61" s="137"/>
      <c r="E61" s="137"/>
      <c r="F61" s="137"/>
      <c r="G61" s="137"/>
      <c r="H61" s="92"/>
      <c r="I61" s="92"/>
      <c r="J61" s="93"/>
    </row>
    <row r="68" ht="27" customHeight="1" x14ac:dyDescent="0.25"/>
    <row r="72" ht="38.450000000000003" customHeight="1" x14ac:dyDescent="0.25"/>
  </sheetData>
  <sheetProtection algorithmName="SHA-512" hashValue="/VpZnKmfdYOA2I4YmhxvnVqVaPHisXrXd8v/w/sJVWqYnsgyk2kWS8Yzc5IdrX1Mccfzhd1LAHKe1Vx4e8wsoA==" saltValue="FkwsRDr0LbwReqodALQ47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79"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5" zoomScaleNormal="100" zoomScaleSheetLayoutView="115" workbookViewId="0">
      <selection activeCell="H11" sqref="H11"/>
    </sheetView>
  </sheetViews>
  <sheetFormatPr defaultColWidth="8.85546875" defaultRowHeight="12.75" x14ac:dyDescent="0.2"/>
  <cols>
    <col min="1" max="5" width="8.85546875" style="10"/>
    <col min="6" max="6" width="10.28515625" style="10" customWidth="1"/>
    <col min="7"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477</v>
      </c>
      <c r="B2" s="199"/>
      <c r="C2" s="199"/>
      <c r="D2" s="199"/>
      <c r="E2" s="199"/>
      <c r="F2" s="199"/>
      <c r="G2" s="199"/>
      <c r="H2" s="199"/>
      <c r="I2" s="199"/>
    </row>
    <row r="3" spans="1:9" x14ac:dyDescent="0.2">
      <c r="A3" s="200" t="s">
        <v>282</v>
      </c>
      <c r="B3" s="201"/>
      <c r="C3" s="201"/>
      <c r="D3" s="201"/>
      <c r="E3" s="201"/>
      <c r="F3" s="201"/>
      <c r="G3" s="201"/>
      <c r="H3" s="201"/>
      <c r="I3" s="201"/>
    </row>
    <row r="4" spans="1:9" x14ac:dyDescent="0.2">
      <c r="A4" s="202" t="s">
        <v>475</v>
      </c>
      <c r="B4" s="203"/>
      <c r="C4" s="203"/>
      <c r="D4" s="203"/>
      <c r="E4" s="203"/>
      <c r="F4" s="203"/>
      <c r="G4" s="203"/>
      <c r="H4" s="203"/>
      <c r="I4" s="204"/>
    </row>
    <row r="5" spans="1:9" ht="45" x14ac:dyDescent="0.2">
      <c r="A5" s="207" t="s">
        <v>2</v>
      </c>
      <c r="B5" s="208"/>
      <c r="C5" s="208"/>
      <c r="D5" s="208"/>
      <c r="E5" s="208"/>
      <c r="F5" s="208"/>
      <c r="G5" s="11" t="s">
        <v>101</v>
      </c>
      <c r="H5" s="13" t="s">
        <v>297</v>
      </c>
      <c r="I5" s="13" t="s">
        <v>298</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303</v>
      </c>
      <c r="B9" s="191"/>
      <c r="C9" s="191"/>
      <c r="D9" s="191"/>
      <c r="E9" s="191"/>
      <c r="F9" s="191"/>
      <c r="G9" s="15">
        <v>2</v>
      </c>
      <c r="H9" s="23">
        <f>H10+H17+H27+H38+H43</f>
        <v>2885740670</v>
      </c>
      <c r="I9" s="23">
        <f>I10+I17+I27+I38+I43</f>
        <v>2981184392</v>
      </c>
    </row>
    <row r="10" spans="1:9" ht="12.75" customHeight="1" x14ac:dyDescent="0.2">
      <c r="A10" s="193" t="s">
        <v>5</v>
      </c>
      <c r="B10" s="193"/>
      <c r="C10" s="193"/>
      <c r="D10" s="193"/>
      <c r="E10" s="193"/>
      <c r="F10" s="193"/>
      <c r="G10" s="15">
        <v>3</v>
      </c>
      <c r="H10" s="23">
        <f>H11+H12+H13+H14+H15+H16</f>
        <v>277336615</v>
      </c>
      <c r="I10" s="23">
        <f>I11+I12+I13+I14+I15+I16</f>
        <v>279109375</v>
      </c>
    </row>
    <row r="11" spans="1:9" ht="12.75" customHeight="1" x14ac:dyDescent="0.2">
      <c r="A11" s="189" t="s">
        <v>6</v>
      </c>
      <c r="B11" s="189"/>
      <c r="C11" s="189"/>
      <c r="D11" s="189"/>
      <c r="E11" s="189"/>
      <c r="F11" s="189"/>
      <c r="G11" s="14">
        <v>4</v>
      </c>
      <c r="H11" s="22">
        <v>9809477</v>
      </c>
      <c r="I11" s="22">
        <v>19002112</v>
      </c>
    </row>
    <row r="12" spans="1:9" ht="22.9" customHeight="1" x14ac:dyDescent="0.2">
      <c r="A12" s="189" t="s">
        <v>7</v>
      </c>
      <c r="B12" s="189"/>
      <c r="C12" s="189"/>
      <c r="D12" s="189"/>
      <c r="E12" s="189"/>
      <c r="F12" s="189"/>
      <c r="G12" s="14">
        <v>5</v>
      </c>
      <c r="H12" s="22">
        <v>198159110</v>
      </c>
      <c r="I12" s="22">
        <v>200145791</v>
      </c>
    </row>
    <row r="13" spans="1:9" ht="12.75" customHeight="1" x14ac:dyDescent="0.2">
      <c r="A13" s="189" t="s">
        <v>8</v>
      </c>
      <c r="B13" s="189"/>
      <c r="C13" s="189"/>
      <c r="D13" s="189"/>
      <c r="E13" s="189"/>
      <c r="F13" s="189"/>
      <c r="G13" s="14">
        <v>6</v>
      </c>
      <c r="H13" s="22">
        <v>28102863</v>
      </c>
      <c r="I13" s="22">
        <v>28102863</v>
      </c>
    </row>
    <row r="14" spans="1:9" ht="12.75" customHeight="1" x14ac:dyDescent="0.2">
      <c r="A14" s="189" t="s">
        <v>9</v>
      </c>
      <c r="B14" s="189"/>
      <c r="C14" s="189"/>
      <c r="D14" s="189"/>
      <c r="E14" s="189"/>
      <c r="F14" s="189"/>
      <c r="G14" s="14">
        <v>7</v>
      </c>
      <c r="H14" s="22">
        <v>3444364</v>
      </c>
      <c r="I14" s="22">
        <v>3852360</v>
      </c>
    </row>
    <row r="15" spans="1:9" ht="12.75" customHeight="1" x14ac:dyDescent="0.2">
      <c r="A15" s="189" t="s">
        <v>10</v>
      </c>
      <c r="B15" s="189"/>
      <c r="C15" s="189"/>
      <c r="D15" s="189"/>
      <c r="E15" s="189"/>
      <c r="F15" s="189"/>
      <c r="G15" s="14">
        <v>8</v>
      </c>
      <c r="H15" s="22">
        <v>37820801</v>
      </c>
      <c r="I15" s="22">
        <v>28006249</v>
      </c>
    </row>
    <row r="16" spans="1:9" ht="12.75" customHeight="1" x14ac:dyDescent="0.2">
      <c r="A16" s="189" t="s">
        <v>11</v>
      </c>
      <c r="B16" s="189"/>
      <c r="C16" s="189"/>
      <c r="D16" s="189"/>
      <c r="E16" s="189"/>
      <c r="F16" s="189"/>
      <c r="G16" s="14">
        <v>9</v>
      </c>
      <c r="H16" s="22">
        <v>0</v>
      </c>
      <c r="I16" s="22">
        <v>0</v>
      </c>
    </row>
    <row r="17" spans="1:9" ht="12.75" customHeight="1" x14ac:dyDescent="0.2">
      <c r="A17" s="193" t="s">
        <v>12</v>
      </c>
      <c r="B17" s="193"/>
      <c r="C17" s="193"/>
      <c r="D17" s="193"/>
      <c r="E17" s="193"/>
      <c r="F17" s="193"/>
      <c r="G17" s="15">
        <v>10</v>
      </c>
      <c r="H17" s="23">
        <f>H18+H19+H20+H21+H22+H23+H24+H25+H26</f>
        <v>2415094313</v>
      </c>
      <c r="I17" s="23">
        <f>I18+I19+I20+I21+I22+I23+I24+I25+I26</f>
        <v>2516440881</v>
      </c>
    </row>
    <row r="18" spans="1:9" ht="12.75" customHeight="1" x14ac:dyDescent="0.2">
      <c r="A18" s="189" t="s">
        <v>13</v>
      </c>
      <c r="B18" s="189"/>
      <c r="C18" s="189"/>
      <c r="D18" s="189"/>
      <c r="E18" s="189"/>
      <c r="F18" s="189"/>
      <c r="G18" s="14">
        <v>11</v>
      </c>
      <c r="H18" s="22">
        <v>337657051</v>
      </c>
      <c r="I18" s="22">
        <v>335809841</v>
      </c>
    </row>
    <row r="19" spans="1:9" ht="12.75" customHeight="1" x14ac:dyDescent="0.2">
      <c r="A19" s="189" t="s">
        <v>14</v>
      </c>
      <c r="B19" s="189"/>
      <c r="C19" s="189"/>
      <c r="D19" s="189"/>
      <c r="E19" s="189"/>
      <c r="F19" s="189"/>
      <c r="G19" s="14">
        <v>12</v>
      </c>
      <c r="H19" s="22">
        <v>843675870</v>
      </c>
      <c r="I19" s="22">
        <v>821002971</v>
      </c>
    </row>
    <row r="20" spans="1:9" ht="12.75" customHeight="1" x14ac:dyDescent="0.2">
      <c r="A20" s="189" t="s">
        <v>15</v>
      </c>
      <c r="B20" s="189"/>
      <c r="C20" s="189"/>
      <c r="D20" s="189"/>
      <c r="E20" s="189"/>
      <c r="F20" s="189"/>
      <c r="G20" s="14">
        <v>13</v>
      </c>
      <c r="H20" s="22">
        <v>906318069</v>
      </c>
      <c r="I20" s="22">
        <v>893099010</v>
      </c>
    </row>
    <row r="21" spans="1:9" ht="12.75" customHeight="1" x14ac:dyDescent="0.2">
      <c r="A21" s="189" t="s">
        <v>16</v>
      </c>
      <c r="B21" s="189"/>
      <c r="C21" s="189"/>
      <c r="D21" s="189"/>
      <c r="E21" s="189"/>
      <c r="F21" s="189"/>
      <c r="G21" s="14">
        <v>14</v>
      </c>
      <c r="H21" s="22">
        <v>113717688</v>
      </c>
      <c r="I21" s="22">
        <v>118427877</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17334619</v>
      </c>
      <c r="I23" s="22">
        <v>26354384</v>
      </c>
    </row>
    <row r="24" spans="1:9" ht="12.75" customHeight="1" x14ac:dyDescent="0.2">
      <c r="A24" s="189" t="s">
        <v>19</v>
      </c>
      <c r="B24" s="189"/>
      <c r="C24" s="189"/>
      <c r="D24" s="189"/>
      <c r="E24" s="189"/>
      <c r="F24" s="189"/>
      <c r="G24" s="14">
        <v>17</v>
      </c>
      <c r="H24" s="22">
        <v>80984377</v>
      </c>
      <c r="I24" s="22">
        <v>207201134</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115406639</v>
      </c>
      <c r="I26" s="22">
        <v>114545664</v>
      </c>
    </row>
    <row r="27" spans="1:9" ht="12.75" customHeight="1" x14ac:dyDescent="0.2">
      <c r="A27" s="193" t="s">
        <v>22</v>
      </c>
      <c r="B27" s="193"/>
      <c r="C27" s="193"/>
      <c r="D27" s="193"/>
      <c r="E27" s="193"/>
      <c r="F27" s="193"/>
      <c r="G27" s="15">
        <v>20</v>
      </c>
      <c r="H27" s="23">
        <f>SUM(H28:H37)</f>
        <v>43208705</v>
      </c>
      <c r="I27" s="23">
        <f>SUM(I28:I37)</f>
        <v>43284046</v>
      </c>
    </row>
    <row r="28" spans="1:9" ht="12.75" customHeight="1" x14ac:dyDescent="0.2">
      <c r="A28" s="189" t="s">
        <v>23</v>
      </c>
      <c r="B28" s="189"/>
      <c r="C28" s="189"/>
      <c r="D28" s="189"/>
      <c r="E28" s="189"/>
      <c r="F28" s="189"/>
      <c r="G28" s="14">
        <v>21</v>
      </c>
      <c r="H28" s="22">
        <v>0</v>
      </c>
      <c r="I28" s="22">
        <v>0</v>
      </c>
    </row>
    <row r="29" spans="1:9" ht="22.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5386652</v>
      </c>
      <c r="I34" s="22">
        <v>5394299</v>
      </c>
    </row>
    <row r="35" spans="1:9" ht="12.75" customHeight="1" x14ac:dyDescent="0.2">
      <c r="A35" s="189" t="s">
        <v>30</v>
      </c>
      <c r="B35" s="189"/>
      <c r="C35" s="189"/>
      <c r="D35" s="189"/>
      <c r="E35" s="189"/>
      <c r="F35" s="189"/>
      <c r="G35" s="14">
        <v>28</v>
      </c>
      <c r="H35" s="22">
        <v>1424510</v>
      </c>
      <c r="I35" s="22">
        <v>1492204</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150101037</v>
      </c>
      <c r="I43" s="22">
        <v>142350090</v>
      </c>
    </row>
    <row r="44" spans="1:9" ht="12.75" customHeight="1" x14ac:dyDescent="0.2">
      <c r="A44" s="191" t="s">
        <v>304</v>
      </c>
      <c r="B44" s="191"/>
      <c r="C44" s="191"/>
      <c r="D44" s="191"/>
      <c r="E44" s="191"/>
      <c r="F44" s="191"/>
      <c r="G44" s="15">
        <v>37</v>
      </c>
      <c r="H44" s="23">
        <f>H45+H53+H60+H70</f>
        <v>2004856337</v>
      </c>
      <c r="I44" s="23">
        <f>I45+I53+I60+I70</f>
        <v>2277489750</v>
      </c>
    </row>
    <row r="45" spans="1:9" ht="12.75" customHeight="1" x14ac:dyDescent="0.2">
      <c r="A45" s="193" t="s">
        <v>39</v>
      </c>
      <c r="B45" s="193"/>
      <c r="C45" s="193"/>
      <c r="D45" s="193"/>
      <c r="E45" s="193"/>
      <c r="F45" s="193"/>
      <c r="G45" s="15">
        <v>38</v>
      </c>
      <c r="H45" s="23">
        <f>SUM(H46:H52)</f>
        <v>957393181</v>
      </c>
      <c r="I45" s="23">
        <f>SUM(I46:I52)</f>
        <v>1110676160</v>
      </c>
    </row>
    <row r="46" spans="1:9" ht="12.75" customHeight="1" x14ac:dyDescent="0.2">
      <c r="A46" s="189" t="s">
        <v>40</v>
      </c>
      <c r="B46" s="189"/>
      <c r="C46" s="189"/>
      <c r="D46" s="189"/>
      <c r="E46" s="189"/>
      <c r="F46" s="189"/>
      <c r="G46" s="14">
        <v>39</v>
      </c>
      <c r="H46" s="22">
        <v>348265102</v>
      </c>
      <c r="I46" s="22">
        <v>463348817</v>
      </c>
    </row>
    <row r="47" spans="1:9" ht="12.75" customHeight="1" x14ac:dyDescent="0.2">
      <c r="A47" s="189" t="s">
        <v>41</v>
      </c>
      <c r="B47" s="189"/>
      <c r="C47" s="189"/>
      <c r="D47" s="189"/>
      <c r="E47" s="189"/>
      <c r="F47" s="189"/>
      <c r="G47" s="14">
        <v>40</v>
      </c>
      <c r="H47" s="22">
        <v>34109091</v>
      </c>
      <c r="I47" s="22">
        <v>49386297</v>
      </c>
    </row>
    <row r="48" spans="1:9" ht="12.75" customHeight="1" x14ac:dyDescent="0.2">
      <c r="A48" s="189" t="s">
        <v>42</v>
      </c>
      <c r="B48" s="189"/>
      <c r="C48" s="189"/>
      <c r="D48" s="189"/>
      <c r="E48" s="189"/>
      <c r="F48" s="189"/>
      <c r="G48" s="14">
        <v>41</v>
      </c>
      <c r="H48" s="22">
        <v>412141613</v>
      </c>
      <c r="I48" s="22">
        <v>461460500</v>
      </c>
    </row>
    <row r="49" spans="1:9" ht="12.75" customHeight="1" x14ac:dyDescent="0.2">
      <c r="A49" s="189" t="s">
        <v>43</v>
      </c>
      <c r="B49" s="189"/>
      <c r="C49" s="189"/>
      <c r="D49" s="189"/>
      <c r="E49" s="189"/>
      <c r="F49" s="189"/>
      <c r="G49" s="14">
        <v>42</v>
      </c>
      <c r="H49" s="22">
        <v>139194142</v>
      </c>
      <c r="I49" s="22">
        <v>119930303</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23683233</v>
      </c>
      <c r="I51" s="22">
        <v>16550243</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1013269168</v>
      </c>
      <c r="I53" s="23">
        <f>SUM(I54:I59)</f>
        <v>946666642</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968616170</v>
      </c>
      <c r="I56" s="22">
        <v>910475489</v>
      </c>
    </row>
    <row r="57" spans="1:9" ht="12.75" customHeight="1" x14ac:dyDescent="0.2">
      <c r="A57" s="189" t="s">
        <v>51</v>
      </c>
      <c r="B57" s="189"/>
      <c r="C57" s="189"/>
      <c r="D57" s="189"/>
      <c r="E57" s="189"/>
      <c r="F57" s="189"/>
      <c r="G57" s="14">
        <v>50</v>
      </c>
      <c r="H57" s="22">
        <v>1525944</v>
      </c>
      <c r="I57" s="22">
        <v>1496489</v>
      </c>
    </row>
    <row r="58" spans="1:9" ht="12.75" customHeight="1" x14ac:dyDescent="0.2">
      <c r="A58" s="189" t="s">
        <v>52</v>
      </c>
      <c r="B58" s="189"/>
      <c r="C58" s="189"/>
      <c r="D58" s="189"/>
      <c r="E58" s="189"/>
      <c r="F58" s="189"/>
      <c r="G58" s="14">
        <v>51</v>
      </c>
      <c r="H58" s="22">
        <v>28147888</v>
      </c>
      <c r="I58" s="22">
        <v>20365244</v>
      </c>
    </row>
    <row r="59" spans="1:9" ht="12.75" customHeight="1" x14ac:dyDescent="0.2">
      <c r="A59" s="189" t="s">
        <v>53</v>
      </c>
      <c r="B59" s="189"/>
      <c r="C59" s="189"/>
      <c r="D59" s="189"/>
      <c r="E59" s="189"/>
      <c r="F59" s="189"/>
      <c r="G59" s="14">
        <v>52</v>
      </c>
      <c r="H59" s="22">
        <v>14979166</v>
      </c>
      <c r="I59" s="22">
        <v>14329420</v>
      </c>
    </row>
    <row r="60" spans="1:9" ht="12.75" customHeight="1" x14ac:dyDescent="0.2">
      <c r="A60" s="193" t="s">
        <v>54</v>
      </c>
      <c r="B60" s="193"/>
      <c r="C60" s="193"/>
      <c r="D60" s="193"/>
      <c r="E60" s="193"/>
      <c r="F60" s="193"/>
      <c r="G60" s="15">
        <v>53</v>
      </c>
      <c r="H60" s="23">
        <f>SUM(H61:H69)</f>
        <v>888390</v>
      </c>
      <c r="I60" s="23">
        <f>SUM(I61:I69)</f>
        <v>618969</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9674</v>
      </c>
    </row>
    <row r="68" spans="1:9" ht="12.75" customHeight="1" x14ac:dyDescent="0.2">
      <c r="A68" s="189" t="s">
        <v>30</v>
      </c>
      <c r="B68" s="189"/>
      <c r="C68" s="189"/>
      <c r="D68" s="189"/>
      <c r="E68" s="189"/>
      <c r="F68" s="189"/>
      <c r="G68" s="14">
        <v>61</v>
      </c>
      <c r="H68" s="22">
        <v>529872</v>
      </c>
      <c r="I68" s="22">
        <v>609295</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33305598</v>
      </c>
      <c r="I70" s="22">
        <v>219527979</v>
      </c>
    </row>
    <row r="71" spans="1:9" ht="21" customHeight="1" x14ac:dyDescent="0.2">
      <c r="A71" s="190" t="s">
        <v>58</v>
      </c>
      <c r="B71" s="190"/>
      <c r="C71" s="190"/>
      <c r="D71" s="190"/>
      <c r="E71" s="190"/>
      <c r="F71" s="190"/>
      <c r="G71" s="14">
        <v>64</v>
      </c>
      <c r="H71" s="22">
        <v>18354859</v>
      </c>
      <c r="I71" s="22">
        <v>26662857</v>
      </c>
    </row>
    <row r="72" spans="1:9" ht="12.75" customHeight="1" x14ac:dyDescent="0.2">
      <c r="A72" s="191" t="s">
        <v>305</v>
      </c>
      <c r="B72" s="191"/>
      <c r="C72" s="191"/>
      <c r="D72" s="191"/>
      <c r="E72" s="191"/>
      <c r="F72" s="191"/>
      <c r="G72" s="15">
        <v>65</v>
      </c>
      <c r="H72" s="23">
        <f>H8+H9+H44+H71</f>
        <v>4908951866</v>
      </c>
      <c r="I72" s="23">
        <f>I8+I9+I44+I71</f>
        <v>5285336999</v>
      </c>
    </row>
    <row r="73" spans="1:9" ht="12.75" customHeight="1" x14ac:dyDescent="0.2">
      <c r="A73" s="190" t="s">
        <v>59</v>
      </c>
      <c r="B73" s="190"/>
      <c r="C73" s="190"/>
      <c r="D73" s="190"/>
      <c r="E73" s="190"/>
      <c r="F73" s="190"/>
      <c r="G73" s="14">
        <v>66</v>
      </c>
      <c r="H73" s="22">
        <v>113050579</v>
      </c>
      <c r="I73" s="22">
        <v>102539897</v>
      </c>
    </row>
    <row r="74" spans="1:9" x14ac:dyDescent="0.2">
      <c r="A74" s="194" t="s">
        <v>60</v>
      </c>
      <c r="B74" s="195"/>
      <c r="C74" s="195"/>
      <c r="D74" s="195"/>
      <c r="E74" s="195"/>
      <c r="F74" s="195"/>
      <c r="G74" s="195"/>
      <c r="H74" s="195"/>
      <c r="I74" s="195"/>
    </row>
    <row r="75" spans="1:9" ht="22.5" customHeight="1" x14ac:dyDescent="0.2">
      <c r="A75" s="191" t="s">
        <v>353</v>
      </c>
      <c r="B75" s="191"/>
      <c r="C75" s="191"/>
      <c r="D75" s="191"/>
      <c r="E75" s="191"/>
      <c r="F75" s="191"/>
      <c r="G75" s="15">
        <v>67</v>
      </c>
      <c r="H75" s="102">
        <f>H76+H77+H78+H84+H85+H91+H94+H97</f>
        <v>3694266221</v>
      </c>
      <c r="I75" s="102">
        <f>I76+I77+I78+I84+I85+I91+I94+I97</f>
        <v>3800925099</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191488456</v>
      </c>
      <c r="I77" s="22">
        <v>195890481</v>
      </c>
    </row>
    <row r="78" spans="1:9" ht="12.75" customHeight="1" x14ac:dyDescent="0.2">
      <c r="A78" s="193" t="s">
        <v>63</v>
      </c>
      <c r="B78" s="193"/>
      <c r="C78" s="193"/>
      <c r="D78" s="193"/>
      <c r="E78" s="193"/>
      <c r="F78" s="193"/>
      <c r="G78" s="15">
        <v>70</v>
      </c>
      <c r="H78" s="102">
        <f>SUM(H79:H83)</f>
        <v>1050901816</v>
      </c>
      <c r="I78" s="102">
        <f>SUM(I79:I83)</f>
        <v>1176458263</v>
      </c>
    </row>
    <row r="79" spans="1:9" ht="12.75" customHeight="1" x14ac:dyDescent="0.2">
      <c r="A79" s="189" t="s">
        <v>64</v>
      </c>
      <c r="B79" s="189"/>
      <c r="C79" s="189"/>
      <c r="D79" s="189"/>
      <c r="E79" s="189"/>
      <c r="F79" s="189"/>
      <c r="G79" s="14">
        <v>71</v>
      </c>
      <c r="H79" s="22">
        <v>86308402</v>
      </c>
      <c r="I79" s="22">
        <v>98563590</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-47966119</v>
      </c>
    </row>
    <row r="82" spans="1:9" ht="12.75" customHeight="1" x14ac:dyDescent="0.2">
      <c r="A82" s="189" t="s">
        <v>67</v>
      </c>
      <c r="B82" s="189"/>
      <c r="C82" s="189"/>
      <c r="D82" s="189"/>
      <c r="E82" s="189"/>
      <c r="F82" s="189"/>
      <c r="G82" s="14">
        <v>74</v>
      </c>
      <c r="H82" s="22">
        <v>70171889</v>
      </c>
      <c r="I82" s="22">
        <v>74511059</v>
      </c>
    </row>
    <row r="83" spans="1:9" ht="12.75" customHeight="1" x14ac:dyDescent="0.2">
      <c r="A83" s="189" t="s">
        <v>68</v>
      </c>
      <c r="B83" s="189"/>
      <c r="C83" s="189"/>
      <c r="D83" s="189"/>
      <c r="E83" s="189"/>
      <c r="F83" s="189"/>
      <c r="G83" s="14">
        <v>75</v>
      </c>
      <c r="H83" s="22">
        <v>786204120</v>
      </c>
      <c r="I83" s="22">
        <v>903745231</v>
      </c>
    </row>
    <row r="84" spans="1:9" ht="12.75" customHeight="1" x14ac:dyDescent="0.2">
      <c r="A84" s="192" t="s">
        <v>69</v>
      </c>
      <c r="B84" s="192"/>
      <c r="C84" s="192"/>
      <c r="D84" s="192"/>
      <c r="E84" s="192"/>
      <c r="F84" s="192"/>
      <c r="G84" s="95">
        <v>76</v>
      </c>
      <c r="H84" s="96">
        <v>0</v>
      </c>
      <c r="I84" s="96">
        <v>0</v>
      </c>
    </row>
    <row r="85" spans="1:9" ht="12.75" customHeight="1" x14ac:dyDescent="0.2">
      <c r="A85" s="193" t="s">
        <v>445</v>
      </c>
      <c r="B85" s="193"/>
      <c r="C85" s="193"/>
      <c r="D85" s="193"/>
      <c r="E85" s="193"/>
      <c r="F85" s="193"/>
      <c r="G85" s="15">
        <v>77</v>
      </c>
      <c r="H85" s="23">
        <f>H86+H87+H88+H89+H90</f>
        <v>0</v>
      </c>
      <c r="I85" s="23">
        <f>I86+I87+I88+I89+I90</f>
        <v>0</v>
      </c>
    </row>
    <row r="86" spans="1:9" ht="25.5" customHeight="1" x14ac:dyDescent="0.2">
      <c r="A86" s="189" t="s">
        <v>446</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349</v>
      </c>
      <c r="B89" s="189"/>
      <c r="C89" s="189"/>
      <c r="D89" s="189"/>
      <c r="E89" s="189"/>
      <c r="F89" s="189"/>
      <c r="G89" s="14">
        <v>81</v>
      </c>
      <c r="H89" s="22">
        <v>0</v>
      </c>
      <c r="I89" s="22">
        <v>0</v>
      </c>
    </row>
    <row r="90" spans="1:9" ht="21.75" customHeight="1" x14ac:dyDescent="0.2">
      <c r="A90" s="189" t="s">
        <v>350</v>
      </c>
      <c r="B90" s="189"/>
      <c r="C90" s="189"/>
      <c r="D90" s="189"/>
      <c r="E90" s="189"/>
      <c r="F90" s="189"/>
      <c r="G90" s="14">
        <v>82</v>
      </c>
      <c r="H90" s="22">
        <v>0</v>
      </c>
      <c r="I90" s="22">
        <v>0</v>
      </c>
    </row>
    <row r="91" spans="1:9" ht="12.75" customHeight="1" x14ac:dyDescent="0.2">
      <c r="A91" s="193" t="s">
        <v>351</v>
      </c>
      <c r="B91" s="193"/>
      <c r="C91" s="193"/>
      <c r="D91" s="193"/>
      <c r="E91" s="193"/>
      <c r="F91" s="193"/>
      <c r="G91" s="15">
        <v>83</v>
      </c>
      <c r="H91" s="23">
        <f>H92-H93</f>
        <v>512965867</v>
      </c>
      <c r="I91" s="23">
        <f>I92-I93</f>
        <v>595832332</v>
      </c>
    </row>
    <row r="92" spans="1:9" ht="12.75" customHeight="1" x14ac:dyDescent="0.2">
      <c r="A92" s="189" t="s">
        <v>72</v>
      </c>
      <c r="B92" s="189"/>
      <c r="C92" s="189"/>
      <c r="D92" s="189"/>
      <c r="E92" s="189"/>
      <c r="F92" s="189"/>
      <c r="G92" s="14">
        <v>84</v>
      </c>
      <c r="H92" s="22">
        <v>512965867</v>
      </c>
      <c r="I92" s="22">
        <v>595832332</v>
      </c>
    </row>
    <row r="93" spans="1:9" ht="12.75" customHeight="1" x14ac:dyDescent="0.2">
      <c r="A93" s="189" t="s">
        <v>73</v>
      </c>
      <c r="B93" s="189"/>
      <c r="C93" s="189"/>
      <c r="D93" s="189"/>
      <c r="E93" s="189"/>
      <c r="F93" s="189"/>
      <c r="G93" s="14">
        <v>85</v>
      </c>
      <c r="H93" s="22">
        <v>0</v>
      </c>
      <c r="I93" s="22">
        <v>0</v>
      </c>
    </row>
    <row r="94" spans="1:9" ht="12.75" customHeight="1" x14ac:dyDescent="0.2">
      <c r="A94" s="193" t="s">
        <v>352</v>
      </c>
      <c r="B94" s="193"/>
      <c r="C94" s="193"/>
      <c r="D94" s="193"/>
      <c r="E94" s="193"/>
      <c r="F94" s="193"/>
      <c r="G94" s="15">
        <v>86</v>
      </c>
      <c r="H94" s="23">
        <f>H95-H96</f>
        <v>309220793</v>
      </c>
      <c r="I94" s="23">
        <f>I95-I96</f>
        <v>198244190</v>
      </c>
    </row>
    <row r="95" spans="1:9" ht="12.75" customHeight="1" x14ac:dyDescent="0.2">
      <c r="A95" s="189" t="s">
        <v>74</v>
      </c>
      <c r="B95" s="189"/>
      <c r="C95" s="189"/>
      <c r="D95" s="189"/>
      <c r="E95" s="189"/>
      <c r="F95" s="189"/>
      <c r="G95" s="14">
        <v>87</v>
      </c>
      <c r="H95" s="22">
        <v>309220793</v>
      </c>
      <c r="I95" s="22">
        <v>198244190</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63288629</v>
      </c>
      <c r="I97" s="22">
        <v>68099173</v>
      </c>
    </row>
    <row r="98" spans="1:9" ht="12.75" customHeight="1" x14ac:dyDescent="0.2">
      <c r="A98" s="191" t="s">
        <v>354</v>
      </c>
      <c r="B98" s="191"/>
      <c r="C98" s="191"/>
      <c r="D98" s="191"/>
      <c r="E98" s="191"/>
      <c r="F98" s="191"/>
      <c r="G98" s="15">
        <v>90</v>
      </c>
      <c r="H98" s="23">
        <f>SUM(H99:H104)</f>
        <v>87089510</v>
      </c>
      <c r="I98" s="23">
        <f>SUM(I99:I104)</f>
        <v>86252296</v>
      </c>
    </row>
    <row r="99" spans="1:9" ht="12.75" customHeight="1" x14ac:dyDescent="0.2">
      <c r="A99" s="189" t="s">
        <v>77</v>
      </c>
      <c r="B99" s="189"/>
      <c r="C99" s="189"/>
      <c r="D99" s="189"/>
      <c r="E99" s="189"/>
      <c r="F99" s="189"/>
      <c r="G99" s="14">
        <v>91</v>
      </c>
      <c r="H99" s="22">
        <v>52824877</v>
      </c>
      <c r="I99" s="22">
        <v>51440345</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34264633</v>
      </c>
      <c r="I101" s="22">
        <v>34811951</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355</v>
      </c>
      <c r="B105" s="191"/>
      <c r="C105" s="191"/>
      <c r="D105" s="191"/>
      <c r="E105" s="191"/>
      <c r="F105" s="191"/>
      <c r="G105" s="15">
        <v>97</v>
      </c>
      <c r="H105" s="23">
        <f>SUM(H106:H116)</f>
        <v>258937878</v>
      </c>
      <c r="I105" s="23">
        <f>SUM(I106:I116)</f>
        <v>175851658</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2421386</v>
      </c>
      <c r="I110" s="22">
        <v>808301</v>
      </c>
    </row>
    <row r="111" spans="1:9" ht="12.75" customHeight="1" x14ac:dyDescent="0.2">
      <c r="A111" s="189" t="s">
        <v>88</v>
      </c>
      <c r="B111" s="189"/>
      <c r="C111" s="189"/>
      <c r="D111" s="189"/>
      <c r="E111" s="189"/>
      <c r="F111" s="189"/>
      <c r="G111" s="14">
        <v>103</v>
      </c>
      <c r="H111" s="22">
        <v>200087708</v>
      </c>
      <c r="I111" s="22">
        <v>119263427</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18444797</v>
      </c>
      <c r="I115" s="22">
        <v>17997485</v>
      </c>
    </row>
    <row r="116" spans="1:9" ht="12.75" customHeight="1" x14ac:dyDescent="0.2">
      <c r="A116" s="189" t="s">
        <v>93</v>
      </c>
      <c r="B116" s="189"/>
      <c r="C116" s="189"/>
      <c r="D116" s="189"/>
      <c r="E116" s="189"/>
      <c r="F116" s="189"/>
      <c r="G116" s="14">
        <v>108</v>
      </c>
      <c r="H116" s="22">
        <v>37983987</v>
      </c>
      <c r="I116" s="22">
        <v>37782445</v>
      </c>
    </row>
    <row r="117" spans="1:9" ht="12.75" customHeight="1" x14ac:dyDescent="0.2">
      <c r="A117" s="191" t="s">
        <v>356</v>
      </c>
      <c r="B117" s="191"/>
      <c r="C117" s="191"/>
      <c r="D117" s="191"/>
      <c r="E117" s="191"/>
      <c r="F117" s="191"/>
      <c r="G117" s="15">
        <v>109</v>
      </c>
      <c r="H117" s="23">
        <f>SUM(H118:H131)</f>
        <v>704233015</v>
      </c>
      <c r="I117" s="23">
        <f>SUM(I118:I131)</f>
        <v>1017375395</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3442028</v>
      </c>
      <c r="I122" s="22">
        <v>3484160</v>
      </c>
    </row>
    <row r="123" spans="1:9" ht="12.75" customHeight="1" x14ac:dyDescent="0.2">
      <c r="A123" s="189" t="s">
        <v>88</v>
      </c>
      <c r="B123" s="189"/>
      <c r="C123" s="189"/>
      <c r="D123" s="189"/>
      <c r="E123" s="189"/>
      <c r="F123" s="189"/>
      <c r="G123" s="14">
        <v>115</v>
      </c>
      <c r="H123" s="22">
        <v>288058793</v>
      </c>
      <c r="I123" s="22">
        <v>264777097</v>
      </c>
    </row>
    <row r="124" spans="1:9" ht="12.75" customHeight="1" x14ac:dyDescent="0.2">
      <c r="A124" s="189" t="s">
        <v>89</v>
      </c>
      <c r="B124" s="189"/>
      <c r="C124" s="189"/>
      <c r="D124" s="189"/>
      <c r="E124" s="189"/>
      <c r="F124" s="189"/>
      <c r="G124" s="14">
        <v>116</v>
      </c>
      <c r="H124" s="22">
        <v>4401696</v>
      </c>
      <c r="I124" s="22">
        <v>1464992</v>
      </c>
    </row>
    <row r="125" spans="1:9" ht="12.75" customHeight="1" x14ac:dyDescent="0.2">
      <c r="A125" s="189" t="s">
        <v>90</v>
      </c>
      <c r="B125" s="189"/>
      <c r="C125" s="189"/>
      <c r="D125" s="189"/>
      <c r="E125" s="189"/>
      <c r="F125" s="189"/>
      <c r="G125" s="14">
        <v>117</v>
      </c>
      <c r="H125" s="22">
        <v>307649914</v>
      </c>
      <c r="I125" s="22">
        <v>522580691</v>
      </c>
    </row>
    <row r="126" spans="1:9" x14ac:dyDescent="0.2">
      <c r="A126" s="189" t="s">
        <v>91</v>
      </c>
      <c r="B126" s="189"/>
      <c r="C126" s="189"/>
      <c r="D126" s="189"/>
      <c r="E126" s="189"/>
      <c r="F126" s="189"/>
      <c r="G126" s="14">
        <v>118</v>
      </c>
      <c r="H126" s="22">
        <v>34871</v>
      </c>
      <c r="I126" s="22">
        <v>0</v>
      </c>
    </row>
    <row r="127" spans="1:9" x14ac:dyDescent="0.2">
      <c r="A127" s="189" t="s">
        <v>94</v>
      </c>
      <c r="B127" s="189"/>
      <c r="C127" s="189"/>
      <c r="D127" s="189"/>
      <c r="E127" s="189"/>
      <c r="F127" s="189"/>
      <c r="G127" s="14">
        <v>119</v>
      </c>
      <c r="H127" s="22">
        <v>81068930</v>
      </c>
      <c r="I127" s="22">
        <v>83876145</v>
      </c>
    </row>
    <row r="128" spans="1:9" x14ac:dyDescent="0.2">
      <c r="A128" s="189" t="s">
        <v>95</v>
      </c>
      <c r="B128" s="189"/>
      <c r="C128" s="189"/>
      <c r="D128" s="189"/>
      <c r="E128" s="189"/>
      <c r="F128" s="189"/>
      <c r="G128" s="14">
        <v>120</v>
      </c>
      <c r="H128" s="22">
        <v>12393053</v>
      </c>
      <c r="I128" s="22">
        <v>39897637</v>
      </c>
    </row>
    <row r="129" spans="1:9" x14ac:dyDescent="0.2">
      <c r="A129" s="189" t="s">
        <v>96</v>
      </c>
      <c r="B129" s="189"/>
      <c r="C129" s="189"/>
      <c r="D129" s="189"/>
      <c r="E129" s="189"/>
      <c r="F129" s="189"/>
      <c r="G129" s="14">
        <v>121</v>
      </c>
      <c r="H129" s="22">
        <v>2929670</v>
      </c>
      <c r="I129" s="22">
        <v>94072566</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4254060</v>
      </c>
      <c r="I131" s="22">
        <v>7222107</v>
      </c>
    </row>
    <row r="132" spans="1:9" ht="22.15" customHeight="1" x14ac:dyDescent="0.2">
      <c r="A132" s="190" t="s">
        <v>99</v>
      </c>
      <c r="B132" s="190"/>
      <c r="C132" s="190"/>
      <c r="D132" s="190"/>
      <c r="E132" s="190"/>
      <c r="F132" s="190"/>
      <c r="G132" s="14">
        <v>124</v>
      </c>
      <c r="H132" s="22">
        <v>164425242</v>
      </c>
      <c r="I132" s="22">
        <v>204932551</v>
      </c>
    </row>
    <row r="133" spans="1:9" ht="12.75" customHeight="1" x14ac:dyDescent="0.2">
      <c r="A133" s="191" t="s">
        <v>357</v>
      </c>
      <c r="B133" s="191"/>
      <c r="C133" s="191"/>
      <c r="D133" s="191"/>
      <c r="E133" s="191"/>
      <c r="F133" s="191"/>
      <c r="G133" s="15">
        <v>125</v>
      </c>
      <c r="H133" s="23">
        <f>H75+H98+H105+H117+H132</f>
        <v>4908951866</v>
      </c>
      <c r="I133" s="23">
        <f>I75+I98+I105+I117+I132</f>
        <v>5285336999</v>
      </c>
    </row>
    <row r="134" spans="1:9" x14ac:dyDescent="0.2">
      <c r="A134" s="190" t="s">
        <v>100</v>
      </c>
      <c r="B134" s="190"/>
      <c r="C134" s="190"/>
      <c r="D134" s="190"/>
      <c r="E134" s="190"/>
      <c r="F134" s="190"/>
      <c r="G134" s="14">
        <v>126</v>
      </c>
      <c r="H134" s="22">
        <v>113050579</v>
      </c>
      <c r="I134" s="22">
        <v>102539897</v>
      </c>
    </row>
  </sheetData>
  <sheetProtection algorithmName="SHA-512" hashValue="/TpXhJH7kKZSRXJAYhJAyjRxCBAzUMY069C4jIEtZXaX1QHHv0BbACUYdl3eXhkyWTU6nVnsbqu2rG0vz1dr8A==" saltValue="+fbcDiHJSR1Eq/AlnImQm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topLeftCell="C1" zoomScaleNormal="100" zoomScaleSheetLayoutView="100" workbookViewId="0">
      <selection activeCell="H16" sqref="H16"/>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478</v>
      </c>
      <c r="B2" s="230"/>
      <c r="C2" s="230"/>
      <c r="D2" s="230"/>
      <c r="E2" s="230"/>
      <c r="F2" s="230"/>
      <c r="G2" s="230"/>
      <c r="H2" s="230"/>
      <c r="I2" s="230"/>
    </row>
    <row r="3" spans="1:11" x14ac:dyDescent="0.2">
      <c r="A3" s="231" t="s">
        <v>282</v>
      </c>
      <c r="B3" s="232"/>
      <c r="C3" s="232"/>
      <c r="D3" s="232"/>
      <c r="E3" s="232"/>
      <c r="F3" s="232"/>
      <c r="G3" s="232"/>
      <c r="H3" s="232"/>
      <c r="I3" s="232"/>
      <c r="J3" s="233"/>
      <c r="K3" s="233"/>
    </row>
    <row r="4" spans="1:11" x14ac:dyDescent="0.2">
      <c r="A4" s="234" t="s">
        <v>475</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302</v>
      </c>
      <c r="I5" s="240"/>
      <c r="J5" s="239" t="s">
        <v>279</v>
      </c>
      <c r="K5" s="240"/>
    </row>
    <row r="6" spans="1:11" x14ac:dyDescent="0.2">
      <c r="A6" s="238"/>
      <c r="B6" s="238"/>
      <c r="C6" s="238"/>
      <c r="D6" s="238"/>
      <c r="E6" s="238"/>
      <c r="F6" s="238"/>
      <c r="G6" s="238"/>
      <c r="H6" s="105" t="s">
        <v>295</v>
      </c>
      <c r="I6" s="105" t="s">
        <v>296</v>
      </c>
      <c r="J6" s="105" t="s">
        <v>295</v>
      </c>
      <c r="K6" s="105" t="s">
        <v>296</v>
      </c>
    </row>
    <row r="7" spans="1:11" x14ac:dyDescent="0.2">
      <c r="A7" s="225">
        <v>1</v>
      </c>
      <c r="B7" s="226"/>
      <c r="C7" s="226"/>
      <c r="D7" s="226"/>
      <c r="E7" s="226"/>
      <c r="F7" s="226"/>
      <c r="G7" s="106">
        <v>2</v>
      </c>
      <c r="H7" s="105">
        <v>3</v>
      </c>
      <c r="I7" s="105">
        <v>4</v>
      </c>
      <c r="J7" s="105">
        <v>5</v>
      </c>
      <c r="K7" s="105">
        <v>6</v>
      </c>
    </row>
    <row r="8" spans="1:11" ht="12.75" customHeight="1" x14ac:dyDescent="0.2">
      <c r="A8" s="221" t="s">
        <v>358</v>
      </c>
      <c r="B8" s="221"/>
      <c r="C8" s="221"/>
      <c r="D8" s="221"/>
      <c r="E8" s="221"/>
      <c r="F8" s="221"/>
      <c r="G8" s="15">
        <v>1</v>
      </c>
      <c r="H8" s="107">
        <f>SUM(H9:H13)</f>
        <v>2238181177</v>
      </c>
      <c r="I8" s="107">
        <f>SUM(I9:I13)</f>
        <v>1148396796</v>
      </c>
      <c r="J8" s="107">
        <f>SUM(J9:J13)</f>
        <v>2443838807</v>
      </c>
      <c r="K8" s="107">
        <f>SUM(K9:K13)</f>
        <v>1266567702</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2220491805</v>
      </c>
      <c r="I10" s="108">
        <v>1140811668</v>
      </c>
      <c r="J10" s="108">
        <v>2416234941</v>
      </c>
      <c r="K10" s="108">
        <v>1243657070</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17689372</v>
      </c>
      <c r="I13" s="108">
        <v>7585128</v>
      </c>
      <c r="J13" s="108">
        <v>27603866</v>
      </c>
      <c r="K13" s="108">
        <v>22910632</v>
      </c>
    </row>
    <row r="14" spans="1:11" ht="12.75" customHeight="1" x14ac:dyDescent="0.2">
      <c r="A14" s="221" t="s">
        <v>359</v>
      </c>
      <c r="B14" s="221"/>
      <c r="C14" s="221"/>
      <c r="D14" s="221"/>
      <c r="E14" s="221"/>
      <c r="F14" s="221"/>
      <c r="G14" s="15">
        <v>7</v>
      </c>
      <c r="H14" s="107">
        <f>H15+H16+H20+H24+H25+H26+H29+H36</f>
        <v>1989444668</v>
      </c>
      <c r="I14" s="107">
        <f>I15+I16+I20+I24+I25+I26+I29+I36</f>
        <v>1030793284</v>
      </c>
      <c r="J14" s="107">
        <f>J15+J16+J20+J24+J25+J26+J29+J36</f>
        <v>2191335346</v>
      </c>
      <c r="K14" s="107">
        <f>K15+K16+K20+K24+K25+K26+K29+K36</f>
        <v>1129249242</v>
      </c>
    </row>
    <row r="15" spans="1:11" ht="12.75" customHeight="1" x14ac:dyDescent="0.2">
      <c r="A15" s="189" t="s">
        <v>104</v>
      </c>
      <c r="B15" s="189"/>
      <c r="C15" s="189"/>
      <c r="D15" s="189"/>
      <c r="E15" s="189"/>
      <c r="F15" s="189"/>
      <c r="G15" s="14">
        <v>8</v>
      </c>
      <c r="H15" s="108">
        <v>-25510557</v>
      </c>
      <c r="I15" s="108">
        <v>-11829252</v>
      </c>
      <c r="J15" s="108">
        <v>-61176323</v>
      </c>
      <c r="K15" s="108">
        <v>-22583267</v>
      </c>
    </row>
    <row r="16" spans="1:11" ht="12.75" customHeight="1" x14ac:dyDescent="0.2">
      <c r="A16" s="193" t="s">
        <v>439</v>
      </c>
      <c r="B16" s="193"/>
      <c r="C16" s="193"/>
      <c r="D16" s="193"/>
      <c r="E16" s="193"/>
      <c r="F16" s="193"/>
      <c r="G16" s="15">
        <v>9</v>
      </c>
      <c r="H16" s="107">
        <f>SUM(H17:H19)</f>
        <v>1323572895</v>
      </c>
      <c r="I16" s="107">
        <f>SUM(I17:I19)</f>
        <v>684444502</v>
      </c>
      <c r="J16" s="107">
        <f>SUM(J17:J19)</f>
        <v>1538700104</v>
      </c>
      <c r="K16" s="107">
        <f>SUM(K17:K19)</f>
        <v>796876744</v>
      </c>
    </row>
    <row r="17" spans="1:11" ht="12.75" customHeight="1" x14ac:dyDescent="0.2">
      <c r="A17" s="224" t="s">
        <v>120</v>
      </c>
      <c r="B17" s="224"/>
      <c r="C17" s="224"/>
      <c r="D17" s="224"/>
      <c r="E17" s="224"/>
      <c r="F17" s="224"/>
      <c r="G17" s="14">
        <v>10</v>
      </c>
      <c r="H17" s="108">
        <v>807860670</v>
      </c>
      <c r="I17" s="108">
        <v>407510724</v>
      </c>
      <c r="J17" s="108">
        <v>943113099</v>
      </c>
      <c r="K17" s="108">
        <v>481707715</v>
      </c>
    </row>
    <row r="18" spans="1:11" ht="12.75" customHeight="1" x14ac:dyDescent="0.2">
      <c r="A18" s="224" t="s">
        <v>121</v>
      </c>
      <c r="B18" s="224"/>
      <c r="C18" s="224"/>
      <c r="D18" s="224"/>
      <c r="E18" s="224"/>
      <c r="F18" s="224"/>
      <c r="G18" s="14">
        <v>11</v>
      </c>
      <c r="H18" s="108">
        <v>274495613</v>
      </c>
      <c r="I18" s="108">
        <v>146197500</v>
      </c>
      <c r="J18" s="108">
        <v>321772269</v>
      </c>
      <c r="K18" s="108">
        <v>167479280</v>
      </c>
    </row>
    <row r="19" spans="1:11" ht="12.75" customHeight="1" x14ac:dyDescent="0.2">
      <c r="A19" s="224" t="s">
        <v>122</v>
      </c>
      <c r="B19" s="224"/>
      <c r="C19" s="224"/>
      <c r="D19" s="224"/>
      <c r="E19" s="224"/>
      <c r="F19" s="224"/>
      <c r="G19" s="14">
        <v>12</v>
      </c>
      <c r="H19" s="108">
        <v>241216612</v>
      </c>
      <c r="I19" s="108">
        <v>130736278</v>
      </c>
      <c r="J19" s="108">
        <v>273814736</v>
      </c>
      <c r="K19" s="108">
        <v>147689749</v>
      </c>
    </row>
    <row r="20" spans="1:11" ht="12.75" customHeight="1" x14ac:dyDescent="0.2">
      <c r="A20" s="193" t="s">
        <v>440</v>
      </c>
      <c r="B20" s="193"/>
      <c r="C20" s="193"/>
      <c r="D20" s="193"/>
      <c r="E20" s="193"/>
      <c r="F20" s="193"/>
      <c r="G20" s="15">
        <v>13</v>
      </c>
      <c r="H20" s="107">
        <f>SUM(H21:H23)</f>
        <v>520936375</v>
      </c>
      <c r="I20" s="107">
        <f>SUM(I21:I23)</f>
        <v>272114772</v>
      </c>
      <c r="J20" s="107">
        <f>SUM(J21:J23)</f>
        <v>533005160</v>
      </c>
      <c r="K20" s="107">
        <f>SUM(K21:K23)</f>
        <v>288614076</v>
      </c>
    </row>
    <row r="21" spans="1:11" ht="12.75" customHeight="1" x14ac:dyDescent="0.2">
      <c r="A21" s="224" t="s">
        <v>105</v>
      </c>
      <c r="B21" s="224"/>
      <c r="C21" s="224"/>
      <c r="D21" s="224"/>
      <c r="E21" s="224"/>
      <c r="F21" s="224"/>
      <c r="G21" s="14">
        <v>14</v>
      </c>
      <c r="H21" s="108">
        <v>363303357</v>
      </c>
      <c r="I21" s="108">
        <v>187385962</v>
      </c>
      <c r="J21" s="108">
        <v>362927155</v>
      </c>
      <c r="K21" s="108">
        <v>195951950</v>
      </c>
    </row>
    <row r="22" spans="1:11" ht="12.75" customHeight="1" x14ac:dyDescent="0.2">
      <c r="A22" s="224" t="s">
        <v>106</v>
      </c>
      <c r="B22" s="224"/>
      <c r="C22" s="224"/>
      <c r="D22" s="224"/>
      <c r="E22" s="224"/>
      <c r="F22" s="224"/>
      <c r="G22" s="14">
        <v>15</v>
      </c>
      <c r="H22" s="108">
        <v>102315033</v>
      </c>
      <c r="I22" s="108">
        <v>55179014</v>
      </c>
      <c r="J22" s="108">
        <v>111133321</v>
      </c>
      <c r="K22" s="108">
        <v>60884794</v>
      </c>
    </row>
    <row r="23" spans="1:11" ht="12.75" customHeight="1" x14ac:dyDescent="0.2">
      <c r="A23" s="224" t="s">
        <v>107</v>
      </c>
      <c r="B23" s="224"/>
      <c r="C23" s="224"/>
      <c r="D23" s="224"/>
      <c r="E23" s="224"/>
      <c r="F23" s="224"/>
      <c r="G23" s="14">
        <v>16</v>
      </c>
      <c r="H23" s="108">
        <v>55317985</v>
      </c>
      <c r="I23" s="108">
        <v>29549796</v>
      </c>
      <c r="J23" s="108">
        <v>58944684</v>
      </c>
      <c r="K23" s="108">
        <v>31777332</v>
      </c>
    </row>
    <row r="24" spans="1:11" ht="12.75" customHeight="1" x14ac:dyDescent="0.2">
      <c r="A24" s="189" t="s">
        <v>108</v>
      </c>
      <c r="B24" s="189"/>
      <c r="C24" s="189"/>
      <c r="D24" s="189"/>
      <c r="E24" s="189"/>
      <c r="F24" s="189"/>
      <c r="G24" s="14">
        <v>17</v>
      </c>
      <c r="H24" s="108">
        <v>107839232</v>
      </c>
      <c r="I24" s="108">
        <v>54431065</v>
      </c>
      <c r="J24" s="108">
        <v>112721779</v>
      </c>
      <c r="K24" s="108">
        <v>57568778</v>
      </c>
    </row>
    <row r="25" spans="1:11" ht="12.75" customHeight="1" x14ac:dyDescent="0.2">
      <c r="A25" s="189" t="s">
        <v>109</v>
      </c>
      <c r="B25" s="189"/>
      <c r="C25" s="189"/>
      <c r="D25" s="189"/>
      <c r="E25" s="189"/>
      <c r="F25" s="189"/>
      <c r="G25" s="14">
        <v>18</v>
      </c>
      <c r="H25" s="108">
        <v>50612444</v>
      </c>
      <c r="I25" s="108">
        <v>26906777</v>
      </c>
      <c r="J25" s="108">
        <v>53576697</v>
      </c>
      <c r="K25" s="108">
        <v>28782162</v>
      </c>
    </row>
    <row r="26" spans="1:11" ht="12.75" customHeight="1" x14ac:dyDescent="0.2">
      <c r="A26" s="193" t="s">
        <v>441</v>
      </c>
      <c r="B26" s="193"/>
      <c r="C26" s="193"/>
      <c r="D26" s="193"/>
      <c r="E26" s="193"/>
      <c r="F26" s="193"/>
      <c r="G26" s="15">
        <v>19</v>
      </c>
      <c r="H26" s="107">
        <f>H27+H28</f>
        <v>5381737</v>
      </c>
      <c r="I26" s="107">
        <f>I27+I28</f>
        <v>1781587</v>
      </c>
      <c r="J26" s="107">
        <f>J27+J28</f>
        <v>10341002</v>
      </c>
      <c r="K26" s="107">
        <f>K27+K28</f>
        <v>2648943</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5381737</v>
      </c>
      <c r="I28" s="108">
        <v>1781587</v>
      </c>
      <c r="J28" s="108">
        <v>10341002</v>
      </c>
      <c r="K28" s="108">
        <v>2648943</v>
      </c>
    </row>
    <row r="29" spans="1:11" ht="12.75" customHeight="1" x14ac:dyDescent="0.2">
      <c r="A29" s="193" t="s">
        <v>442</v>
      </c>
      <c r="B29" s="193"/>
      <c r="C29" s="193"/>
      <c r="D29" s="193"/>
      <c r="E29" s="193"/>
      <c r="F29" s="193"/>
      <c r="G29" s="15">
        <v>22</v>
      </c>
      <c r="H29" s="107">
        <f>SUM(H30:H35)</f>
        <v>981947</v>
      </c>
      <c r="I29" s="107">
        <f>SUM(I30:I35)</f>
        <v>528992</v>
      </c>
      <c r="J29" s="107">
        <f>SUM(J30:J35)</f>
        <v>1327533</v>
      </c>
      <c r="K29" s="107">
        <f>SUM(K30:K35)</f>
        <v>887103</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981947</v>
      </c>
      <c r="I32" s="108">
        <v>528992</v>
      </c>
      <c r="J32" s="108">
        <v>1327533</v>
      </c>
      <c r="K32" s="108">
        <v>887103</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5630595</v>
      </c>
      <c r="I36" s="108">
        <v>2414841</v>
      </c>
      <c r="J36" s="108">
        <v>2839394</v>
      </c>
      <c r="K36" s="108">
        <v>-23545297</v>
      </c>
    </row>
    <row r="37" spans="1:11" ht="12.75" customHeight="1" x14ac:dyDescent="0.2">
      <c r="A37" s="221" t="s">
        <v>360</v>
      </c>
      <c r="B37" s="221"/>
      <c r="C37" s="221"/>
      <c r="D37" s="221"/>
      <c r="E37" s="221"/>
      <c r="F37" s="221"/>
      <c r="G37" s="15">
        <v>30</v>
      </c>
      <c r="H37" s="107">
        <f>SUM(H38:H47)</f>
        <v>1595141</v>
      </c>
      <c r="I37" s="107">
        <f>SUM(I38:I47)</f>
        <v>1288503</v>
      </c>
      <c r="J37" s="107">
        <f>SUM(J38:J47)</f>
        <v>303729</v>
      </c>
      <c r="K37" s="107">
        <f>SUM(K38:K47)</f>
        <v>228904</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750</v>
      </c>
      <c r="I43" s="108">
        <v>750</v>
      </c>
      <c r="J43" s="108">
        <v>107022</v>
      </c>
      <c r="K43" s="108">
        <v>107022</v>
      </c>
    </row>
    <row r="44" spans="1:11" ht="12.75" customHeight="1" x14ac:dyDescent="0.2">
      <c r="A44" s="189" t="s">
        <v>137</v>
      </c>
      <c r="B44" s="189"/>
      <c r="C44" s="189"/>
      <c r="D44" s="189"/>
      <c r="E44" s="189"/>
      <c r="F44" s="189"/>
      <c r="G44" s="14">
        <v>37</v>
      </c>
      <c r="H44" s="108">
        <v>366155</v>
      </c>
      <c r="I44" s="108">
        <v>59517</v>
      </c>
      <c r="J44" s="108">
        <v>149729</v>
      </c>
      <c r="K44" s="108">
        <v>102307</v>
      </c>
    </row>
    <row r="45" spans="1:11" ht="12.75" customHeight="1" x14ac:dyDescent="0.2">
      <c r="A45" s="189" t="s">
        <v>138</v>
      </c>
      <c r="B45" s="189"/>
      <c r="C45" s="189"/>
      <c r="D45" s="189"/>
      <c r="E45" s="189"/>
      <c r="F45" s="189"/>
      <c r="G45" s="14">
        <v>38</v>
      </c>
      <c r="H45" s="108">
        <v>1189940</v>
      </c>
      <c r="I45" s="108">
        <v>1189940</v>
      </c>
      <c r="J45" s="108">
        <v>0</v>
      </c>
      <c r="K45" s="108">
        <v>0</v>
      </c>
    </row>
    <row r="46" spans="1:11" ht="12.75" customHeight="1" x14ac:dyDescent="0.2">
      <c r="A46" s="189" t="s">
        <v>139</v>
      </c>
      <c r="B46" s="189"/>
      <c r="C46" s="189"/>
      <c r="D46" s="189"/>
      <c r="E46" s="189"/>
      <c r="F46" s="189"/>
      <c r="G46" s="14">
        <v>39</v>
      </c>
      <c r="H46" s="108">
        <v>38296</v>
      </c>
      <c r="I46" s="108">
        <v>38296</v>
      </c>
      <c r="J46" s="108">
        <v>46978</v>
      </c>
      <c r="K46" s="108">
        <v>19575</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1" t="s">
        <v>361</v>
      </c>
      <c r="B48" s="221"/>
      <c r="C48" s="221"/>
      <c r="D48" s="221"/>
      <c r="E48" s="221"/>
      <c r="F48" s="221"/>
      <c r="G48" s="15">
        <v>41</v>
      </c>
      <c r="H48" s="107">
        <f>SUM(H49:H55)</f>
        <v>4766550</v>
      </c>
      <c r="I48" s="107">
        <f>SUM(I49:I55)</f>
        <v>2029205</v>
      </c>
      <c r="J48" s="107">
        <f>SUM(J49:J55)</f>
        <v>3467465</v>
      </c>
      <c r="K48" s="107">
        <f>SUM(K49:K55)</f>
        <v>960895</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4745741</v>
      </c>
      <c r="I51" s="108">
        <v>2455529</v>
      </c>
      <c r="J51" s="108">
        <v>2821446</v>
      </c>
      <c r="K51" s="108">
        <v>1284956</v>
      </c>
    </row>
    <row r="52" spans="1:11" ht="12.75" customHeight="1" x14ac:dyDescent="0.2">
      <c r="A52" s="214" t="s">
        <v>144</v>
      </c>
      <c r="B52" s="214"/>
      <c r="C52" s="214"/>
      <c r="D52" s="214"/>
      <c r="E52" s="214"/>
      <c r="F52" s="214"/>
      <c r="G52" s="14">
        <v>45</v>
      </c>
      <c r="H52" s="108">
        <v>0</v>
      </c>
      <c r="I52" s="108">
        <v>-273949</v>
      </c>
      <c r="J52" s="108">
        <v>646019</v>
      </c>
      <c r="K52" s="108">
        <v>-282198</v>
      </c>
    </row>
    <row r="53" spans="1:11" ht="12.75" customHeight="1" x14ac:dyDescent="0.2">
      <c r="A53" s="214" t="s">
        <v>145</v>
      </c>
      <c r="B53" s="214"/>
      <c r="C53" s="214"/>
      <c r="D53" s="214"/>
      <c r="E53" s="214"/>
      <c r="F53" s="214"/>
      <c r="G53" s="14">
        <v>46</v>
      </c>
      <c r="H53" s="108">
        <v>20809</v>
      </c>
      <c r="I53" s="108">
        <v>-152375</v>
      </c>
      <c r="J53" s="108">
        <v>0</v>
      </c>
      <c r="K53" s="108">
        <v>-41863</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362</v>
      </c>
      <c r="B60" s="221"/>
      <c r="C60" s="221"/>
      <c r="D60" s="221"/>
      <c r="E60" s="221"/>
      <c r="F60" s="221"/>
      <c r="G60" s="15">
        <v>53</v>
      </c>
      <c r="H60" s="107">
        <f>H8+H37+H56+H57</f>
        <v>2239776318</v>
      </c>
      <c r="I60" s="107">
        <f t="shared" ref="I60:K60" si="0">I8+I37+I56+I57</f>
        <v>1149685299</v>
      </c>
      <c r="J60" s="107">
        <f t="shared" si="0"/>
        <v>2444142536</v>
      </c>
      <c r="K60" s="107">
        <f t="shared" si="0"/>
        <v>1266796606</v>
      </c>
    </row>
    <row r="61" spans="1:11" ht="12.75" customHeight="1" x14ac:dyDescent="0.2">
      <c r="A61" s="221" t="s">
        <v>363</v>
      </c>
      <c r="B61" s="221"/>
      <c r="C61" s="221"/>
      <c r="D61" s="221"/>
      <c r="E61" s="221"/>
      <c r="F61" s="221"/>
      <c r="G61" s="15">
        <v>54</v>
      </c>
      <c r="H61" s="107">
        <f>H14+H48+H58+H59</f>
        <v>1994211218</v>
      </c>
      <c r="I61" s="107">
        <f t="shared" ref="I61:K61" si="1">I14+I48+I58+I59</f>
        <v>1032822489</v>
      </c>
      <c r="J61" s="107">
        <f t="shared" si="1"/>
        <v>2194802811</v>
      </c>
      <c r="K61" s="107">
        <f t="shared" si="1"/>
        <v>1130210137</v>
      </c>
    </row>
    <row r="62" spans="1:11" ht="12.75" customHeight="1" x14ac:dyDescent="0.2">
      <c r="A62" s="221" t="s">
        <v>364</v>
      </c>
      <c r="B62" s="221"/>
      <c r="C62" s="221"/>
      <c r="D62" s="221"/>
      <c r="E62" s="221"/>
      <c r="F62" s="221"/>
      <c r="G62" s="15">
        <v>55</v>
      </c>
      <c r="H62" s="107">
        <f>H60-H61</f>
        <v>245565100</v>
      </c>
      <c r="I62" s="107">
        <f t="shared" ref="I62:K62" si="2">I60-I61</f>
        <v>116862810</v>
      </c>
      <c r="J62" s="107">
        <f t="shared" si="2"/>
        <v>249339725</v>
      </c>
      <c r="K62" s="107">
        <f t="shared" si="2"/>
        <v>136586469</v>
      </c>
    </row>
    <row r="63" spans="1:11" ht="12.75" customHeight="1" x14ac:dyDescent="0.2">
      <c r="A63" s="222" t="s">
        <v>365</v>
      </c>
      <c r="B63" s="222"/>
      <c r="C63" s="222"/>
      <c r="D63" s="222"/>
      <c r="E63" s="222"/>
      <c r="F63" s="222"/>
      <c r="G63" s="15">
        <v>56</v>
      </c>
      <c r="H63" s="107">
        <f>+IF((H60-H61)&gt;0,(H60-H61),0)</f>
        <v>245565100</v>
      </c>
      <c r="I63" s="107">
        <f t="shared" ref="I63:K63" si="3">+IF((I60-I61)&gt;0,(I60-I61),0)</f>
        <v>116862810</v>
      </c>
      <c r="J63" s="107">
        <f t="shared" si="3"/>
        <v>249339725</v>
      </c>
      <c r="K63" s="107">
        <f t="shared" si="3"/>
        <v>136586469</v>
      </c>
    </row>
    <row r="64" spans="1:11" ht="12.75" customHeight="1" x14ac:dyDescent="0.2">
      <c r="A64" s="222" t="s">
        <v>366</v>
      </c>
      <c r="B64" s="222"/>
      <c r="C64" s="222"/>
      <c r="D64" s="222"/>
      <c r="E64" s="222"/>
      <c r="F64" s="222"/>
      <c r="G64" s="15">
        <v>57</v>
      </c>
      <c r="H64" s="107">
        <f>+IF((H60-H61)&lt;0,(H60-H61),0)</f>
        <v>0</v>
      </c>
      <c r="I64" s="107">
        <f t="shared" ref="I64:K64" si="4">+IF((I60-I61)&lt;0,(I60-I61),0)</f>
        <v>0</v>
      </c>
      <c r="J64" s="107">
        <f t="shared" si="4"/>
        <v>0</v>
      </c>
      <c r="K64" s="107">
        <f t="shared" si="4"/>
        <v>0</v>
      </c>
    </row>
    <row r="65" spans="1:11" ht="12.75" customHeight="1" x14ac:dyDescent="0.2">
      <c r="A65" s="223" t="s">
        <v>111</v>
      </c>
      <c r="B65" s="223"/>
      <c r="C65" s="223"/>
      <c r="D65" s="223"/>
      <c r="E65" s="223"/>
      <c r="F65" s="223"/>
      <c r="G65" s="14">
        <v>58</v>
      </c>
      <c r="H65" s="108">
        <v>43467113</v>
      </c>
      <c r="I65" s="108">
        <v>22384392</v>
      </c>
      <c r="J65" s="108">
        <v>46362463</v>
      </c>
      <c r="K65" s="108">
        <v>25209799</v>
      </c>
    </row>
    <row r="66" spans="1:11" ht="12.75" customHeight="1" x14ac:dyDescent="0.2">
      <c r="A66" s="221" t="s">
        <v>367</v>
      </c>
      <c r="B66" s="221"/>
      <c r="C66" s="221"/>
      <c r="D66" s="221"/>
      <c r="E66" s="221"/>
      <c r="F66" s="221"/>
      <c r="G66" s="15">
        <v>59</v>
      </c>
      <c r="H66" s="107">
        <f>H62-H65</f>
        <v>202097987</v>
      </c>
      <c r="I66" s="107">
        <f t="shared" ref="I66:K66" si="5">I62-I65</f>
        <v>94478418</v>
      </c>
      <c r="J66" s="107">
        <f t="shared" si="5"/>
        <v>202977262</v>
      </c>
      <c r="K66" s="107">
        <f t="shared" si="5"/>
        <v>111376670</v>
      </c>
    </row>
    <row r="67" spans="1:11" ht="12.75" customHeight="1" x14ac:dyDescent="0.2">
      <c r="A67" s="222" t="s">
        <v>368</v>
      </c>
      <c r="B67" s="222"/>
      <c r="C67" s="222"/>
      <c r="D67" s="222"/>
      <c r="E67" s="222"/>
      <c r="F67" s="222"/>
      <c r="G67" s="15">
        <v>60</v>
      </c>
      <c r="H67" s="107">
        <f>+IF((H62-H65)&gt;0,(H62-H65),0)</f>
        <v>202097987</v>
      </c>
      <c r="I67" s="107">
        <f t="shared" ref="I67:K67" si="6">+IF((I62-I65)&gt;0,(I62-I65),0)</f>
        <v>94478418</v>
      </c>
      <c r="J67" s="107">
        <f t="shared" si="6"/>
        <v>202977262</v>
      </c>
      <c r="K67" s="107">
        <f t="shared" si="6"/>
        <v>111376670</v>
      </c>
    </row>
    <row r="68" spans="1:11" ht="12.75" customHeight="1" x14ac:dyDescent="0.2">
      <c r="A68" s="222" t="s">
        <v>369</v>
      </c>
      <c r="B68" s="222"/>
      <c r="C68" s="222"/>
      <c r="D68" s="222"/>
      <c r="E68" s="222"/>
      <c r="F68" s="222"/>
      <c r="G68" s="15">
        <v>61</v>
      </c>
      <c r="H68" s="107">
        <f>+IF((H62-H65)&lt;0,(H62-H65),0)</f>
        <v>0</v>
      </c>
      <c r="I68" s="107">
        <f t="shared" ref="I68:K68" si="7">+IF((I62-I65)&lt;0,(I62-I65),0)</f>
        <v>0</v>
      </c>
      <c r="J68" s="107">
        <f t="shared" si="7"/>
        <v>0</v>
      </c>
      <c r="K68" s="107">
        <f t="shared" si="7"/>
        <v>0</v>
      </c>
    </row>
    <row r="69" spans="1:11" x14ac:dyDescent="0.2">
      <c r="A69" s="215" t="s">
        <v>152</v>
      </c>
      <c r="B69" s="215"/>
      <c r="C69" s="215"/>
      <c r="D69" s="215"/>
      <c r="E69" s="215"/>
      <c r="F69" s="215"/>
      <c r="G69" s="216"/>
      <c r="H69" s="216"/>
      <c r="I69" s="216"/>
      <c r="J69" s="217"/>
      <c r="K69" s="217"/>
    </row>
    <row r="70" spans="1:11" ht="22.15" customHeight="1" x14ac:dyDescent="0.2">
      <c r="A70" s="221" t="s">
        <v>370</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371</v>
      </c>
      <c r="B74" s="222"/>
      <c r="C74" s="222"/>
      <c r="D74" s="222"/>
      <c r="E74" s="222"/>
      <c r="F74" s="222"/>
      <c r="G74" s="15">
        <v>66</v>
      </c>
      <c r="H74" s="130">
        <v>0</v>
      </c>
      <c r="I74" s="130">
        <v>0</v>
      </c>
      <c r="J74" s="130">
        <v>0</v>
      </c>
      <c r="K74" s="130">
        <v>0</v>
      </c>
    </row>
    <row r="75" spans="1:11" ht="12.75" customHeight="1" x14ac:dyDescent="0.2">
      <c r="A75" s="222" t="s">
        <v>372</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373</v>
      </c>
      <c r="B77" s="221"/>
      <c r="C77" s="221"/>
      <c r="D77" s="221"/>
      <c r="E77" s="221"/>
      <c r="F77" s="221"/>
      <c r="G77" s="15">
        <v>68</v>
      </c>
      <c r="H77" s="130">
        <v>0</v>
      </c>
      <c r="I77" s="130">
        <v>0</v>
      </c>
      <c r="J77" s="130">
        <v>0</v>
      </c>
      <c r="K77" s="130">
        <v>0</v>
      </c>
    </row>
    <row r="78" spans="1:11" ht="12.75" customHeight="1" x14ac:dyDescent="0.2">
      <c r="A78" s="220" t="s">
        <v>374</v>
      </c>
      <c r="B78" s="220"/>
      <c r="C78" s="220"/>
      <c r="D78" s="220"/>
      <c r="E78" s="220"/>
      <c r="F78" s="220"/>
      <c r="G78" s="95">
        <v>69</v>
      </c>
      <c r="H78" s="109">
        <v>0</v>
      </c>
      <c r="I78" s="109">
        <v>0</v>
      </c>
      <c r="J78" s="109">
        <v>0</v>
      </c>
      <c r="K78" s="109">
        <v>0</v>
      </c>
    </row>
    <row r="79" spans="1:11" ht="12.75" customHeight="1" x14ac:dyDescent="0.2">
      <c r="A79" s="220" t="s">
        <v>375</v>
      </c>
      <c r="B79" s="220"/>
      <c r="C79" s="220"/>
      <c r="D79" s="220"/>
      <c r="E79" s="220"/>
      <c r="F79" s="220"/>
      <c r="G79" s="95">
        <v>70</v>
      </c>
      <c r="H79" s="109">
        <v>0</v>
      </c>
      <c r="I79" s="109">
        <v>0</v>
      </c>
      <c r="J79" s="109">
        <v>0</v>
      </c>
      <c r="K79" s="109">
        <v>0</v>
      </c>
    </row>
    <row r="80" spans="1:11" ht="12.75" customHeight="1" x14ac:dyDescent="0.2">
      <c r="A80" s="221" t="s">
        <v>376</v>
      </c>
      <c r="B80" s="221"/>
      <c r="C80" s="221"/>
      <c r="D80" s="221"/>
      <c r="E80" s="221"/>
      <c r="F80" s="221"/>
      <c r="G80" s="15">
        <v>71</v>
      </c>
      <c r="H80" s="130">
        <v>0</v>
      </c>
      <c r="I80" s="130">
        <v>0</v>
      </c>
      <c r="J80" s="130">
        <v>0</v>
      </c>
      <c r="K80" s="130">
        <v>0</v>
      </c>
    </row>
    <row r="81" spans="1:11" ht="12.75" customHeight="1" x14ac:dyDescent="0.2">
      <c r="A81" s="221" t="s">
        <v>377</v>
      </c>
      <c r="B81" s="221"/>
      <c r="C81" s="221"/>
      <c r="D81" s="221"/>
      <c r="E81" s="221"/>
      <c r="F81" s="221"/>
      <c r="G81" s="15">
        <v>72</v>
      </c>
      <c r="H81" s="130">
        <v>0</v>
      </c>
      <c r="I81" s="130">
        <v>0</v>
      </c>
      <c r="J81" s="130">
        <v>0</v>
      </c>
      <c r="K81" s="130">
        <v>0</v>
      </c>
    </row>
    <row r="82" spans="1:11" ht="12.75" customHeight="1" x14ac:dyDescent="0.2">
      <c r="A82" s="222" t="s">
        <v>378</v>
      </c>
      <c r="B82" s="222"/>
      <c r="C82" s="222"/>
      <c r="D82" s="222"/>
      <c r="E82" s="222"/>
      <c r="F82" s="222"/>
      <c r="G82" s="15">
        <v>73</v>
      </c>
      <c r="H82" s="130">
        <v>0</v>
      </c>
      <c r="I82" s="130">
        <v>0</v>
      </c>
      <c r="J82" s="130">
        <v>0</v>
      </c>
      <c r="K82" s="130">
        <v>0</v>
      </c>
    </row>
    <row r="83" spans="1:11" ht="12.75" customHeight="1" x14ac:dyDescent="0.2">
      <c r="A83" s="222" t="s">
        <v>379</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380</v>
      </c>
      <c r="B85" s="210"/>
      <c r="C85" s="210"/>
      <c r="D85" s="210"/>
      <c r="E85" s="210"/>
      <c r="F85" s="210"/>
      <c r="G85" s="15">
        <v>75</v>
      </c>
      <c r="H85" s="110">
        <f>H86+H87</f>
        <v>202097987</v>
      </c>
      <c r="I85" s="110">
        <f>I86+I87</f>
        <v>94478418</v>
      </c>
      <c r="J85" s="110">
        <f>J86+J87</f>
        <v>202977262</v>
      </c>
      <c r="K85" s="110">
        <f>K86+K87</f>
        <v>111376670</v>
      </c>
    </row>
    <row r="86" spans="1:11" ht="12.75" customHeight="1" x14ac:dyDescent="0.2">
      <c r="A86" s="211" t="s">
        <v>157</v>
      </c>
      <c r="B86" s="211"/>
      <c r="C86" s="211"/>
      <c r="D86" s="211"/>
      <c r="E86" s="211"/>
      <c r="F86" s="211"/>
      <c r="G86" s="14">
        <v>76</v>
      </c>
      <c r="H86" s="111">
        <v>197577637</v>
      </c>
      <c r="I86" s="111">
        <v>92375200</v>
      </c>
      <c r="J86" s="111">
        <v>198244190</v>
      </c>
      <c r="K86" s="111">
        <v>109420734</v>
      </c>
    </row>
    <row r="87" spans="1:11" ht="12.75" customHeight="1" x14ac:dyDescent="0.2">
      <c r="A87" s="211" t="s">
        <v>158</v>
      </c>
      <c r="B87" s="211"/>
      <c r="C87" s="211"/>
      <c r="D87" s="211"/>
      <c r="E87" s="211"/>
      <c r="F87" s="211"/>
      <c r="G87" s="14">
        <v>77</v>
      </c>
      <c r="H87" s="111">
        <v>4520350</v>
      </c>
      <c r="I87" s="111">
        <v>2103218</v>
      </c>
      <c r="J87" s="111">
        <v>4733072</v>
      </c>
      <c r="K87" s="111">
        <v>1955936</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202097987</v>
      </c>
      <c r="I89" s="111">
        <v>94478418</v>
      </c>
      <c r="J89" s="111">
        <v>202977262</v>
      </c>
      <c r="K89" s="111">
        <v>111376670</v>
      </c>
    </row>
    <row r="90" spans="1:11" ht="24" customHeight="1" x14ac:dyDescent="0.2">
      <c r="A90" s="191" t="s">
        <v>436</v>
      </c>
      <c r="B90" s="191"/>
      <c r="C90" s="191"/>
      <c r="D90" s="191"/>
      <c r="E90" s="191"/>
      <c r="F90" s="191"/>
      <c r="G90" s="15">
        <v>79</v>
      </c>
      <c r="H90" s="128">
        <f>H91+H98</f>
        <v>-3751361</v>
      </c>
      <c r="I90" s="128">
        <f>I91+I98</f>
        <v>-8027981</v>
      </c>
      <c r="J90" s="128">
        <f t="shared" ref="J90:K90" si="8">J91+J98</f>
        <v>-76591</v>
      </c>
      <c r="K90" s="128">
        <f t="shared" si="8"/>
        <v>-9351795</v>
      </c>
    </row>
    <row r="91" spans="1:11" ht="24" customHeight="1" x14ac:dyDescent="0.2">
      <c r="A91" s="212" t="s">
        <v>443</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381</v>
      </c>
      <c r="B92" s="214"/>
      <c r="C92" s="214"/>
      <c r="D92" s="214"/>
      <c r="E92" s="214"/>
      <c r="F92" s="214"/>
      <c r="G92" s="15">
        <v>81</v>
      </c>
      <c r="H92" s="111">
        <v>0</v>
      </c>
      <c r="I92" s="111">
        <v>0</v>
      </c>
      <c r="J92" s="111">
        <v>0</v>
      </c>
      <c r="K92" s="111">
        <v>0</v>
      </c>
    </row>
    <row r="93" spans="1:11" ht="38.25" customHeight="1" x14ac:dyDescent="0.2">
      <c r="A93" s="214" t="s">
        <v>382</v>
      </c>
      <c r="B93" s="214"/>
      <c r="C93" s="214"/>
      <c r="D93" s="214"/>
      <c r="E93" s="214"/>
      <c r="F93" s="214"/>
      <c r="G93" s="15">
        <v>82</v>
      </c>
      <c r="H93" s="111">
        <v>0</v>
      </c>
      <c r="I93" s="111">
        <v>0</v>
      </c>
      <c r="J93" s="111">
        <v>0</v>
      </c>
      <c r="K93" s="111">
        <v>0</v>
      </c>
    </row>
    <row r="94" spans="1:11" ht="38.25" customHeight="1" x14ac:dyDescent="0.2">
      <c r="A94" s="214" t="s">
        <v>383</v>
      </c>
      <c r="B94" s="214"/>
      <c r="C94" s="214"/>
      <c r="D94" s="214"/>
      <c r="E94" s="214"/>
      <c r="F94" s="214"/>
      <c r="G94" s="15">
        <v>83</v>
      </c>
      <c r="H94" s="111">
        <v>0</v>
      </c>
      <c r="I94" s="111">
        <v>0</v>
      </c>
      <c r="J94" s="111">
        <v>0</v>
      </c>
      <c r="K94" s="111">
        <v>0</v>
      </c>
    </row>
    <row r="95" spans="1:11" x14ac:dyDescent="0.2">
      <c r="A95" s="214" t="s">
        <v>384</v>
      </c>
      <c r="B95" s="214"/>
      <c r="C95" s="214"/>
      <c r="D95" s="214"/>
      <c r="E95" s="214"/>
      <c r="F95" s="214"/>
      <c r="G95" s="15">
        <v>84</v>
      </c>
      <c r="H95" s="111">
        <v>0</v>
      </c>
      <c r="I95" s="111">
        <v>0</v>
      </c>
      <c r="J95" s="111">
        <v>0</v>
      </c>
      <c r="K95" s="111">
        <v>0</v>
      </c>
    </row>
    <row r="96" spans="1:11" x14ac:dyDescent="0.2">
      <c r="A96" s="214" t="s">
        <v>385</v>
      </c>
      <c r="B96" s="214"/>
      <c r="C96" s="214"/>
      <c r="D96" s="214"/>
      <c r="E96" s="214"/>
      <c r="F96" s="214"/>
      <c r="G96" s="15">
        <v>85</v>
      </c>
      <c r="H96" s="111">
        <v>0</v>
      </c>
      <c r="I96" s="111">
        <v>0</v>
      </c>
      <c r="J96" s="111">
        <v>0</v>
      </c>
      <c r="K96" s="111">
        <v>0</v>
      </c>
    </row>
    <row r="97" spans="1:11" ht="26.25" customHeight="1" x14ac:dyDescent="0.2">
      <c r="A97" s="214" t="s">
        <v>386</v>
      </c>
      <c r="B97" s="214"/>
      <c r="C97" s="214"/>
      <c r="D97" s="214"/>
      <c r="E97" s="214"/>
      <c r="F97" s="214"/>
      <c r="G97" s="15">
        <v>86</v>
      </c>
      <c r="H97" s="111">
        <v>0</v>
      </c>
      <c r="I97" s="111">
        <v>0</v>
      </c>
      <c r="J97" s="111">
        <v>0</v>
      </c>
      <c r="K97" s="111">
        <v>0</v>
      </c>
    </row>
    <row r="98" spans="1:11" ht="25.5" customHeight="1" x14ac:dyDescent="0.2">
      <c r="A98" s="212" t="s">
        <v>437</v>
      </c>
      <c r="B98" s="212"/>
      <c r="C98" s="212"/>
      <c r="D98" s="212"/>
      <c r="E98" s="212"/>
      <c r="F98" s="212"/>
      <c r="G98" s="15">
        <v>87</v>
      </c>
      <c r="H98" s="128">
        <f>SUM(H99:H106)</f>
        <v>-3751361</v>
      </c>
      <c r="I98" s="128">
        <f>SUM(I99:I106)</f>
        <v>-8027981</v>
      </c>
      <c r="J98" s="128">
        <f t="shared" ref="J98:K98" si="10">SUM(J99:J106)</f>
        <v>-76591</v>
      </c>
      <c r="K98" s="128">
        <f t="shared" si="10"/>
        <v>-9351795</v>
      </c>
    </row>
    <row r="99" spans="1:11" x14ac:dyDescent="0.2">
      <c r="A99" s="213" t="s">
        <v>160</v>
      </c>
      <c r="B99" s="213"/>
      <c r="C99" s="213"/>
      <c r="D99" s="213"/>
      <c r="E99" s="213"/>
      <c r="F99" s="213"/>
      <c r="G99" s="14">
        <v>88</v>
      </c>
      <c r="H99" s="111">
        <v>-3751361</v>
      </c>
      <c r="I99" s="111">
        <v>-8027981</v>
      </c>
      <c r="J99" s="111">
        <v>-76591</v>
      </c>
      <c r="K99" s="111">
        <v>-9351795</v>
      </c>
    </row>
    <row r="100" spans="1:11" ht="36" customHeight="1" x14ac:dyDescent="0.2">
      <c r="A100" s="214" t="s">
        <v>387</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388</v>
      </c>
      <c r="B104" s="214"/>
      <c r="C104" s="214"/>
      <c r="D104" s="214"/>
      <c r="E104" s="214"/>
      <c r="F104" s="214"/>
      <c r="G104" s="14">
        <v>93</v>
      </c>
      <c r="H104" s="111">
        <v>0</v>
      </c>
      <c r="I104" s="111">
        <v>0</v>
      </c>
      <c r="J104" s="111">
        <v>0</v>
      </c>
      <c r="K104" s="111">
        <v>0</v>
      </c>
    </row>
    <row r="105" spans="1:11" ht="26.25" customHeight="1" x14ac:dyDescent="0.2">
      <c r="A105" s="214" t="s">
        <v>389</v>
      </c>
      <c r="B105" s="214"/>
      <c r="C105" s="214"/>
      <c r="D105" s="214"/>
      <c r="E105" s="214"/>
      <c r="F105" s="214"/>
      <c r="G105" s="14">
        <v>94</v>
      </c>
      <c r="H105" s="111">
        <v>0</v>
      </c>
      <c r="I105" s="111">
        <v>0</v>
      </c>
      <c r="J105" s="111">
        <v>0</v>
      </c>
      <c r="K105" s="111">
        <v>0</v>
      </c>
    </row>
    <row r="106" spans="1:11" x14ac:dyDescent="0.2">
      <c r="A106" s="214" t="s">
        <v>390</v>
      </c>
      <c r="B106" s="214"/>
      <c r="C106" s="214"/>
      <c r="D106" s="214"/>
      <c r="E106" s="214"/>
      <c r="F106" s="214"/>
      <c r="G106" s="14">
        <v>95</v>
      </c>
      <c r="H106" s="111">
        <v>0</v>
      </c>
      <c r="I106" s="111">
        <v>0</v>
      </c>
      <c r="J106" s="111">
        <v>0</v>
      </c>
      <c r="K106" s="111">
        <v>0</v>
      </c>
    </row>
    <row r="107" spans="1:11" ht="24.75" customHeight="1" x14ac:dyDescent="0.2">
      <c r="A107" s="214" t="s">
        <v>391</v>
      </c>
      <c r="B107" s="214"/>
      <c r="C107" s="214"/>
      <c r="D107" s="214"/>
      <c r="E107" s="214"/>
      <c r="F107" s="214"/>
      <c r="G107" s="14">
        <v>96</v>
      </c>
      <c r="H107" s="111">
        <v>0</v>
      </c>
      <c r="I107" s="111">
        <v>0</v>
      </c>
      <c r="J107" s="111">
        <v>0</v>
      </c>
      <c r="K107" s="111">
        <v>0</v>
      </c>
    </row>
    <row r="108" spans="1:11" ht="22.9" customHeight="1" x14ac:dyDescent="0.2">
      <c r="A108" s="191" t="s">
        <v>438</v>
      </c>
      <c r="B108" s="191"/>
      <c r="C108" s="191"/>
      <c r="D108" s="191"/>
      <c r="E108" s="191"/>
      <c r="F108" s="191"/>
      <c r="G108" s="15">
        <v>97</v>
      </c>
      <c r="H108" s="128">
        <f>H91+H98-H107-H97</f>
        <v>-3751361</v>
      </c>
      <c r="I108" s="128">
        <f>I91+I98-I107-I97</f>
        <v>-8027981</v>
      </c>
      <c r="J108" s="128">
        <f t="shared" ref="J108:K108" si="11">J91+J98-J107-J97</f>
        <v>-76591</v>
      </c>
      <c r="K108" s="128">
        <f t="shared" si="11"/>
        <v>-9351795</v>
      </c>
    </row>
    <row r="109" spans="1:11" ht="12.75" customHeight="1" x14ac:dyDescent="0.2">
      <c r="A109" s="191" t="s">
        <v>392</v>
      </c>
      <c r="B109" s="191"/>
      <c r="C109" s="191"/>
      <c r="D109" s="191"/>
      <c r="E109" s="191"/>
      <c r="F109" s="191"/>
      <c r="G109" s="15">
        <v>98</v>
      </c>
      <c r="H109" s="110">
        <f>H89+H108</f>
        <v>198346626</v>
      </c>
      <c r="I109" s="110">
        <f>I89+I108</f>
        <v>86450437</v>
      </c>
      <c r="J109" s="110">
        <f t="shared" ref="J109:K109" si="12">J89+J108</f>
        <v>202900671</v>
      </c>
      <c r="K109" s="110">
        <f t="shared" si="12"/>
        <v>102024875</v>
      </c>
    </row>
    <row r="110" spans="1:11" x14ac:dyDescent="0.2">
      <c r="A110" s="215" t="s">
        <v>164</v>
      </c>
      <c r="B110" s="215"/>
      <c r="C110" s="215"/>
      <c r="D110" s="215"/>
      <c r="E110" s="215"/>
      <c r="F110" s="215"/>
      <c r="G110" s="216"/>
      <c r="H110" s="216"/>
      <c r="I110" s="216"/>
      <c r="J110" s="217"/>
      <c r="K110" s="217"/>
    </row>
    <row r="111" spans="1:11" ht="12.75" customHeight="1" x14ac:dyDescent="0.2">
      <c r="A111" s="210" t="s">
        <v>393</v>
      </c>
      <c r="B111" s="210"/>
      <c r="C111" s="210"/>
      <c r="D111" s="210"/>
      <c r="E111" s="210"/>
      <c r="F111" s="210"/>
      <c r="G111" s="15">
        <v>99</v>
      </c>
      <c r="H111" s="110">
        <f>H112+H113</f>
        <v>198346626</v>
      </c>
      <c r="I111" s="110">
        <f>I112+I113</f>
        <v>86450437</v>
      </c>
      <c r="J111" s="110">
        <f>J112+J113</f>
        <v>202900671</v>
      </c>
      <c r="K111" s="110">
        <f>K112+K113</f>
        <v>102024875</v>
      </c>
    </row>
    <row r="112" spans="1:11" ht="12.75" customHeight="1" x14ac:dyDescent="0.2">
      <c r="A112" s="211" t="s">
        <v>113</v>
      </c>
      <c r="B112" s="211"/>
      <c r="C112" s="211"/>
      <c r="D112" s="211"/>
      <c r="E112" s="211"/>
      <c r="F112" s="211"/>
      <c r="G112" s="14">
        <v>100</v>
      </c>
      <c r="H112" s="111">
        <v>194153255</v>
      </c>
      <c r="I112" s="111">
        <v>84881214</v>
      </c>
      <c r="J112" s="111">
        <v>198090127</v>
      </c>
      <c r="K112" s="111">
        <v>100456586</v>
      </c>
    </row>
    <row r="113" spans="1:11" ht="12.75" customHeight="1" x14ac:dyDescent="0.2">
      <c r="A113" s="211" t="s">
        <v>165</v>
      </c>
      <c r="B113" s="211"/>
      <c r="C113" s="211"/>
      <c r="D113" s="211"/>
      <c r="E113" s="211"/>
      <c r="F113" s="211"/>
      <c r="G113" s="14">
        <v>101</v>
      </c>
      <c r="H113" s="111">
        <v>4193371</v>
      </c>
      <c r="I113" s="111">
        <v>1569223</v>
      </c>
      <c r="J113" s="111">
        <v>4810544</v>
      </c>
      <c r="K113" s="111">
        <v>1568289</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41" sqref="I4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479</v>
      </c>
      <c r="B2" s="199"/>
      <c r="C2" s="199"/>
      <c r="D2" s="199"/>
      <c r="E2" s="199"/>
      <c r="F2" s="199"/>
      <c r="G2" s="199"/>
      <c r="H2" s="199"/>
      <c r="I2" s="199"/>
    </row>
    <row r="3" spans="1:9" x14ac:dyDescent="0.2">
      <c r="A3" s="250" t="s">
        <v>282</v>
      </c>
      <c r="B3" s="251"/>
      <c r="C3" s="251"/>
      <c r="D3" s="251"/>
      <c r="E3" s="251"/>
      <c r="F3" s="251"/>
      <c r="G3" s="251"/>
      <c r="H3" s="251"/>
      <c r="I3" s="251"/>
    </row>
    <row r="4" spans="1:9" x14ac:dyDescent="0.2">
      <c r="A4" s="249" t="s">
        <v>475</v>
      </c>
      <c r="B4" s="203"/>
      <c r="C4" s="203"/>
      <c r="D4" s="203"/>
      <c r="E4" s="203"/>
      <c r="F4" s="203"/>
      <c r="G4" s="203"/>
      <c r="H4" s="203"/>
      <c r="I4" s="204"/>
    </row>
    <row r="5" spans="1:9" ht="23.25" x14ac:dyDescent="0.2">
      <c r="A5" s="252" t="s">
        <v>2</v>
      </c>
      <c r="B5" s="208"/>
      <c r="C5" s="208"/>
      <c r="D5" s="208"/>
      <c r="E5" s="208"/>
      <c r="F5" s="208"/>
      <c r="G5" s="119" t="s">
        <v>103</v>
      </c>
      <c r="H5" s="120" t="s">
        <v>302</v>
      </c>
      <c r="I5" s="120" t="s">
        <v>279</v>
      </c>
    </row>
    <row r="6" spans="1:9" x14ac:dyDescent="0.2">
      <c r="A6" s="253">
        <v>1</v>
      </c>
      <c r="B6" s="208"/>
      <c r="C6" s="208"/>
      <c r="D6" s="208"/>
      <c r="E6" s="208"/>
      <c r="F6" s="208"/>
      <c r="G6" s="121">
        <v>2</v>
      </c>
      <c r="H6" s="120" t="s">
        <v>167</v>
      </c>
      <c r="I6" s="120"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122">
        <v>1</v>
      </c>
      <c r="H8" s="123">
        <v>245565100</v>
      </c>
      <c r="I8" s="123">
        <v>249339725</v>
      </c>
    </row>
    <row r="9" spans="1:9" ht="12.75" customHeight="1" x14ac:dyDescent="0.2">
      <c r="A9" s="245" t="s">
        <v>171</v>
      </c>
      <c r="B9" s="245"/>
      <c r="C9" s="245"/>
      <c r="D9" s="245"/>
      <c r="E9" s="245"/>
      <c r="F9" s="245"/>
      <c r="G9" s="124">
        <v>2</v>
      </c>
      <c r="H9" s="125">
        <f>H10+H11+H12+H13+H14+H15+H16+H17</f>
        <v>112955455</v>
      </c>
      <c r="I9" s="125">
        <f>I10+I11+I12+I13+I14+I15+I16+I17</f>
        <v>97919769</v>
      </c>
    </row>
    <row r="10" spans="1:9" ht="12.75" customHeight="1" x14ac:dyDescent="0.2">
      <c r="A10" s="224" t="s">
        <v>172</v>
      </c>
      <c r="B10" s="224"/>
      <c r="C10" s="224"/>
      <c r="D10" s="224"/>
      <c r="E10" s="224"/>
      <c r="F10" s="224"/>
      <c r="G10" s="122">
        <v>3</v>
      </c>
      <c r="H10" s="123">
        <v>107839232</v>
      </c>
      <c r="I10" s="123">
        <v>112721779</v>
      </c>
    </row>
    <row r="11" spans="1:9" ht="22.15" customHeight="1" x14ac:dyDescent="0.2">
      <c r="A11" s="224" t="s">
        <v>173</v>
      </c>
      <c r="B11" s="224"/>
      <c r="C11" s="224"/>
      <c r="D11" s="224"/>
      <c r="E11" s="224"/>
      <c r="F11" s="224"/>
      <c r="G11" s="122">
        <v>4</v>
      </c>
      <c r="H11" s="123">
        <v>-3062202</v>
      </c>
      <c r="I11" s="123">
        <v>-7678117</v>
      </c>
    </row>
    <row r="12" spans="1:9" ht="23.45" customHeight="1" x14ac:dyDescent="0.2">
      <c r="A12" s="224" t="s">
        <v>174</v>
      </c>
      <c r="B12" s="224"/>
      <c r="C12" s="224"/>
      <c r="D12" s="224"/>
      <c r="E12" s="224"/>
      <c r="F12" s="224"/>
      <c r="G12" s="122">
        <v>5</v>
      </c>
      <c r="H12" s="123">
        <v>5327447</v>
      </c>
      <c r="I12" s="123">
        <v>9197214</v>
      </c>
    </row>
    <row r="13" spans="1:9" ht="12.75" customHeight="1" x14ac:dyDescent="0.2">
      <c r="A13" s="224" t="s">
        <v>175</v>
      </c>
      <c r="B13" s="224"/>
      <c r="C13" s="224"/>
      <c r="D13" s="224"/>
      <c r="E13" s="224"/>
      <c r="F13" s="224"/>
      <c r="G13" s="122">
        <v>6</v>
      </c>
      <c r="H13" s="123">
        <v>-366905</v>
      </c>
      <c r="I13" s="123">
        <v>-256751</v>
      </c>
    </row>
    <row r="14" spans="1:9" ht="12.75" customHeight="1" x14ac:dyDescent="0.2">
      <c r="A14" s="224" t="s">
        <v>176</v>
      </c>
      <c r="B14" s="224"/>
      <c r="C14" s="224"/>
      <c r="D14" s="224"/>
      <c r="E14" s="224"/>
      <c r="F14" s="224"/>
      <c r="G14" s="122">
        <v>7</v>
      </c>
      <c r="H14" s="123">
        <v>4745781</v>
      </c>
      <c r="I14" s="123">
        <v>2821446</v>
      </c>
    </row>
    <row r="15" spans="1:9" ht="12.75" customHeight="1" x14ac:dyDescent="0.2">
      <c r="A15" s="224" t="s">
        <v>177</v>
      </c>
      <c r="B15" s="224"/>
      <c r="C15" s="224"/>
      <c r="D15" s="224"/>
      <c r="E15" s="224"/>
      <c r="F15" s="224"/>
      <c r="G15" s="122">
        <v>8</v>
      </c>
      <c r="H15" s="123">
        <v>1181140</v>
      </c>
      <c r="I15" s="123">
        <v>-19363999</v>
      </c>
    </row>
    <row r="16" spans="1:9" ht="12.75" customHeight="1" x14ac:dyDescent="0.2">
      <c r="A16" s="224" t="s">
        <v>178</v>
      </c>
      <c r="B16" s="224"/>
      <c r="C16" s="224"/>
      <c r="D16" s="224"/>
      <c r="E16" s="224"/>
      <c r="F16" s="224"/>
      <c r="G16" s="122">
        <v>9</v>
      </c>
      <c r="H16" s="123">
        <v>-2709038</v>
      </c>
      <c r="I16" s="123">
        <v>478197</v>
      </c>
    </row>
    <row r="17" spans="1:9" ht="25.15" customHeight="1" x14ac:dyDescent="0.2">
      <c r="A17" s="224" t="s">
        <v>179</v>
      </c>
      <c r="B17" s="224"/>
      <c r="C17" s="224"/>
      <c r="D17" s="224"/>
      <c r="E17" s="224"/>
      <c r="F17" s="224"/>
      <c r="G17" s="122">
        <v>10</v>
      </c>
      <c r="H17" s="123">
        <v>0</v>
      </c>
      <c r="I17" s="123">
        <v>0</v>
      </c>
    </row>
    <row r="18" spans="1:9" ht="28.15" customHeight="1" x14ac:dyDescent="0.2">
      <c r="A18" s="241" t="s">
        <v>307</v>
      </c>
      <c r="B18" s="241"/>
      <c r="C18" s="241"/>
      <c r="D18" s="241"/>
      <c r="E18" s="241"/>
      <c r="F18" s="241"/>
      <c r="G18" s="124">
        <v>11</v>
      </c>
      <c r="H18" s="125">
        <f>H8+H9</f>
        <v>358520555</v>
      </c>
      <c r="I18" s="125">
        <f>I8+I9</f>
        <v>347259494</v>
      </c>
    </row>
    <row r="19" spans="1:9" ht="12.75" customHeight="1" x14ac:dyDescent="0.2">
      <c r="A19" s="245" t="s">
        <v>180</v>
      </c>
      <c r="B19" s="245"/>
      <c r="C19" s="245"/>
      <c r="D19" s="245"/>
      <c r="E19" s="245"/>
      <c r="F19" s="245"/>
      <c r="G19" s="124">
        <v>12</v>
      </c>
      <c r="H19" s="125">
        <f>H20+H21+H22+H23</f>
        <v>28304675</v>
      </c>
      <c r="I19" s="125">
        <f>I20+I21+I22+I23</f>
        <v>179492409</v>
      </c>
    </row>
    <row r="20" spans="1:9" ht="12.75" customHeight="1" x14ac:dyDescent="0.2">
      <c r="A20" s="224" t="s">
        <v>181</v>
      </c>
      <c r="B20" s="224"/>
      <c r="C20" s="224"/>
      <c r="D20" s="224"/>
      <c r="E20" s="224"/>
      <c r="F20" s="224"/>
      <c r="G20" s="122">
        <v>13</v>
      </c>
      <c r="H20" s="123">
        <v>81510716</v>
      </c>
      <c r="I20" s="123">
        <v>287832535</v>
      </c>
    </row>
    <row r="21" spans="1:9" ht="12.75" customHeight="1" x14ac:dyDescent="0.2">
      <c r="A21" s="224" t="s">
        <v>182</v>
      </c>
      <c r="B21" s="224"/>
      <c r="C21" s="224"/>
      <c r="D21" s="224"/>
      <c r="E21" s="224"/>
      <c r="F21" s="224"/>
      <c r="G21" s="122">
        <v>14</v>
      </c>
      <c r="H21" s="123">
        <v>-24789861</v>
      </c>
      <c r="I21" s="123">
        <v>52075843</v>
      </c>
    </row>
    <row r="22" spans="1:9" ht="12.75" customHeight="1" x14ac:dyDescent="0.2">
      <c r="A22" s="224" t="s">
        <v>183</v>
      </c>
      <c r="B22" s="224"/>
      <c r="C22" s="224"/>
      <c r="D22" s="224"/>
      <c r="E22" s="224"/>
      <c r="F22" s="224"/>
      <c r="G22" s="122">
        <v>15</v>
      </c>
      <c r="H22" s="123">
        <v>-28416180</v>
      </c>
      <c r="I22" s="123">
        <v>-160415969</v>
      </c>
    </row>
    <row r="23" spans="1:9" ht="12.75" customHeight="1" x14ac:dyDescent="0.2">
      <c r="A23" s="224" t="s">
        <v>184</v>
      </c>
      <c r="B23" s="224"/>
      <c r="C23" s="224"/>
      <c r="D23" s="224"/>
      <c r="E23" s="224"/>
      <c r="F23" s="224"/>
      <c r="G23" s="122">
        <v>16</v>
      </c>
      <c r="H23" s="123">
        <v>0</v>
      </c>
      <c r="I23" s="123">
        <v>0</v>
      </c>
    </row>
    <row r="24" spans="1:9" ht="12.75" customHeight="1" x14ac:dyDescent="0.2">
      <c r="A24" s="241" t="s">
        <v>185</v>
      </c>
      <c r="B24" s="241"/>
      <c r="C24" s="241"/>
      <c r="D24" s="241"/>
      <c r="E24" s="241"/>
      <c r="F24" s="241"/>
      <c r="G24" s="124">
        <v>17</v>
      </c>
      <c r="H24" s="125">
        <f>H18+H19</f>
        <v>386825230</v>
      </c>
      <c r="I24" s="125">
        <f>I18+I19</f>
        <v>526751903</v>
      </c>
    </row>
    <row r="25" spans="1:9" ht="12.75" customHeight="1" x14ac:dyDescent="0.2">
      <c r="A25" s="189" t="s">
        <v>186</v>
      </c>
      <c r="B25" s="189"/>
      <c r="C25" s="189"/>
      <c r="D25" s="189"/>
      <c r="E25" s="189"/>
      <c r="F25" s="189"/>
      <c r="G25" s="122">
        <v>18</v>
      </c>
      <c r="H25" s="123">
        <v>-4851296</v>
      </c>
      <c r="I25" s="123">
        <v>-3052776</v>
      </c>
    </row>
    <row r="26" spans="1:9" ht="12.75" customHeight="1" x14ac:dyDescent="0.2">
      <c r="A26" s="189" t="s">
        <v>187</v>
      </c>
      <c r="B26" s="189"/>
      <c r="C26" s="189"/>
      <c r="D26" s="189"/>
      <c r="E26" s="189"/>
      <c r="F26" s="189"/>
      <c r="G26" s="122">
        <v>19</v>
      </c>
      <c r="H26" s="123">
        <v>-22263824</v>
      </c>
      <c r="I26" s="123">
        <v>-20650553</v>
      </c>
    </row>
    <row r="27" spans="1:9" ht="25.9" customHeight="1" x14ac:dyDescent="0.2">
      <c r="A27" s="242" t="s">
        <v>188</v>
      </c>
      <c r="B27" s="242"/>
      <c r="C27" s="242"/>
      <c r="D27" s="242"/>
      <c r="E27" s="242"/>
      <c r="F27" s="242"/>
      <c r="G27" s="124">
        <v>20</v>
      </c>
      <c r="H27" s="125">
        <f>H24+H25+H26</f>
        <v>359710110</v>
      </c>
      <c r="I27" s="125">
        <f>I24+I25+I26</f>
        <v>503048574</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122">
        <v>21</v>
      </c>
      <c r="H29" s="126">
        <v>7369834</v>
      </c>
      <c r="I29" s="126">
        <v>20578807</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366905</v>
      </c>
      <c r="I31" s="126">
        <v>229621</v>
      </c>
    </row>
    <row r="32" spans="1:9" ht="12.75" customHeight="1" x14ac:dyDescent="0.2">
      <c r="A32" s="189" t="s">
        <v>193</v>
      </c>
      <c r="B32" s="189"/>
      <c r="C32" s="189"/>
      <c r="D32" s="189"/>
      <c r="E32" s="189"/>
      <c r="F32" s="189"/>
      <c r="G32" s="122">
        <v>24</v>
      </c>
      <c r="H32" s="126">
        <v>0</v>
      </c>
      <c r="I32" s="126">
        <v>27130</v>
      </c>
    </row>
    <row r="33" spans="1:9" ht="12.75" customHeight="1" x14ac:dyDescent="0.2">
      <c r="A33" s="189" t="s">
        <v>194</v>
      </c>
      <c r="B33" s="189"/>
      <c r="C33" s="189"/>
      <c r="D33" s="189"/>
      <c r="E33" s="189"/>
      <c r="F33" s="189"/>
      <c r="G33" s="122">
        <v>25</v>
      </c>
      <c r="H33" s="126">
        <v>21926</v>
      </c>
      <c r="I33" s="126">
        <v>255107</v>
      </c>
    </row>
    <row r="34" spans="1:9" ht="12.75" customHeight="1" x14ac:dyDescent="0.2">
      <c r="A34" s="189" t="s">
        <v>195</v>
      </c>
      <c r="B34" s="189"/>
      <c r="C34" s="189"/>
      <c r="D34" s="189"/>
      <c r="E34" s="189"/>
      <c r="F34" s="189"/>
      <c r="G34" s="122">
        <v>26</v>
      </c>
      <c r="H34" s="126">
        <v>0</v>
      </c>
      <c r="I34" s="126">
        <v>0</v>
      </c>
    </row>
    <row r="35" spans="1:9" ht="26.45" customHeight="1" x14ac:dyDescent="0.2">
      <c r="A35" s="241" t="s">
        <v>196</v>
      </c>
      <c r="B35" s="241"/>
      <c r="C35" s="241"/>
      <c r="D35" s="241"/>
      <c r="E35" s="241"/>
      <c r="F35" s="241"/>
      <c r="G35" s="124">
        <v>27</v>
      </c>
      <c r="H35" s="127">
        <f>H29+H30+H31+H32+H33+H34</f>
        <v>7758665</v>
      </c>
      <c r="I35" s="127">
        <f>I29+I30+I31+I32+I33+I34</f>
        <v>21090665</v>
      </c>
    </row>
    <row r="36" spans="1:9" ht="22.9" customHeight="1" x14ac:dyDescent="0.2">
      <c r="A36" s="189" t="s">
        <v>197</v>
      </c>
      <c r="B36" s="189"/>
      <c r="C36" s="189"/>
      <c r="D36" s="189"/>
      <c r="E36" s="189"/>
      <c r="F36" s="189"/>
      <c r="G36" s="122">
        <v>28</v>
      </c>
      <c r="H36" s="126">
        <v>-56544264</v>
      </c>
      <c r="I36" s="126">
        <v>-203754782</v>
      </c>
    </row>
    <row r="37" spans="1:9" ht="12.75" customHeight="1" x14ac:dyDescent="0.2">
      <c r="A37" s="189" t="s">
        <v>198</v>
      </c>
      <c r="B37" s="189"/>
      <c r="C37" s="189"/>
      <c r="D37" s="189"/>
      <c r="E37" s="189"/>
      <c r="F37" s="189"/>
      <c r="G37" s="122">
        <v>29</v>
      </c>
      <c r="H37" s="126">
        <v>0</v>
      </c>
      <c r="I37" s="126">
        <v>0</v>
      </c>
    </row>
    <row r="38" spans="1:9" ht="12.75" customHeight="1" x14ac:dyDescent="0.2">
      <c r="A38" s="189" t="s">
        <v>199</v>
      </c>
      <c r="B38" s="189"/>
      <c r="C38" s="189"/>
      <c r="D38" s="189"/>
      <c r="E38" s="189"/>
      <c r="F38" s="189"/>
      <c r="G38" s="122">
        <v>30</v>
      </c>
      <c r="H38" s="126">
        <v>-1850</v>
      </c>
      <c r="I38" s="126">
        <v>-13957</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0</v>
      </c>
      <c r="I40" s="126">
        <v>0</v>
      </c>
    </row>
    <row r="41" spans="1:9" ht="24" customHeight="1" x14ac:dyDescent="0.2">
      <c r="A41" s="241" t="s">
        <v>202</v>
      </c>
      <c r="B41" s="241"/>
      <c r="C41" s="241"/>
      <c r="D41" s="241"/>
      <c r="E41" s="241"/>
      <c r="F41" s="241"/>
      <c r="G41" s="124">
        <v>33</v>
      </c>
      <c r="H41" s="127">
        <f>H36+H37+H38+H39+H40</f>
        <v>-56546114</v>
      </c>
      <c r="I41" s="127">
        <f>I36+I37+I38+I39+I40</f>
        <v>-203768739</v>
      </c>
    </row>
    <row r="42" spans="1:9" ht="29.45" customHeight="1" x14ac:dyDescent="0.2">
      <c r="A42" s="242" t="s">
        <v>203</v>
      </c>
      <c r="B42" s="242"/>
      <c r="C42" s="242"/>
      <c r="D42" s="242"/>
      <c r="E42" s="242"/>
      <c r="F42" s="242"/>
      <c r="G42" s="124">
        <v>34</v>
      </c>
      <c r="H42" s="127">
        <f>H35+H41</f>
        <v>-48787449</v>
      </c>
      <c r="I42" s="127">
        <f>I35+I41</f>
        <v>-182678074</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117764381</v>
      </c>
      <c r="I46" s="126">
        <v>137285531</v>
      </c>
    </row>
    <row r="47" spans="1:9" ht="12.75" customHeight="1" x14ac:dyDescent="0.2">
      <c r="A47" s="189" t="s">
        <v>208</v>
      </c>
      <c r="B47" s="189"/>
      <c r="C47" s="189"/>
      <c r="D47" s="189"/>
      <c r="E47" s="189"/>
      <c r="F47" s="189"/>
      <c r="G47" s="122">
        <v>38</v>
      </c>
      <c r="H47" s="126">
        <v>6205595</v>
      </c>
      <c r="I47" s="126">
        <v>4576923</v>
      </c>
    </row>
    <row r="48" spans="1:9" ht="22.15" customHeight="1" x14ac:dyDescent="0.2">
      <c r="A48" s="241" t="s">
        <v>209</v>
      </c>
      <c r="B48" s="241"/>
      <c r="C48" s="241"/>
      <c r="D48" s="241"/>
      <c r="E48" s="241"/>
      <c r="F48" s="241"/>
      <c r="G48" s="124">
        <v>39</v>
      </c>
      <c r="H48" s="127">
        <f>H44+H45+H46+H47</f>
        <v>123969976</v>
      </c>
      <c r="I48" s="127">
        <f>I44+I45+I46+I47</f>
        <v>141862454</v>
      </c>
    </row>
    <row r="49" spans="1:9" ht="24.6" customHeight="1" x14ac:dyDescent="0.2">
      <c r="A49" s="189" t="s">
        <v>306</v>
      </c>
      <c r="B49" s="189"/>
      <c r="C49" s="189"/>
      <c r="D49" s="189"/>
      <c r="E49" s="189"/>
      <c r="F49" s="189"/>
      <c r="G49" s="122">
        <v>40</v>
      </c>
      <c r="H49" s="126">
        <v>-247619573</v>
      </c>
      <c r="I49" s="126">
        <v>-243092720</v>
      </c>
    </row>
    <row r="50" spans="1:9" ht="12.75" customHeight="1" x14ac:dyDescent="0.2">
      <c r="A50" s="189" t="s">
        <v>210</v>
      </c>
      <c r="B50" s="189"/>
      <c r="C50" s="189"/>
      <c r="D50" s="189"/>
      <c r="E50" s="189"/>
      <c r="F50" s="189"/>
      <c r="G50" s="122">
        <v>41</v>
      </c>
      <c r="H50" s="126">
        <v>-55608</v>
      </c>
      <c r="I50" s="126">
        <v>-13722</v>
      </c>
    </row>
    <row r="51" spans="1:9" ht="12.75" customHeight="1" x14ac:dyDescent="0.2">
      <c r="A51" s="189" t="s">
        <v>211</v>
      </c>
      <c r="B51" s="189"/>
      <c r="C51" s="189"/>
      <c r="D51" s="189"/>
      <c r="E51" s="189"/>
      <c r="F51" s="189"/>
      <c r="G51" s="122">
        <v>42</v>
      </c>
      <c r="H51" s="126">
        <v>-157347</v>
      </c>
      <c r="I51" s="126">
        <v>-170359</v>
      </c>
    </row>
    <row r="52" spans="1:9" ht="22.9" customHeight="1" x14ac:dyDescent="0.2">
      <c r="A52" s="189" t="s">
        <v>212</v>
      </c>
      <c r="B52" s="189"/>
      <c r="C52" s="189"/>
      <c r="D52" s="189"/>
      <c r="E52" s="189"/>
      <c r="F52" s="189"/>
      <c r="G52" s="122">
        <v>43</v>
      </c>
      <c r="H52" s="126">
        <v>0</v>
      </c>
      <c r="I52" s="126">
        <v>-13505634</v>
      </c>
    </row>
    <row r="53" spans="1:9" ht="12.75" customHeight="1" x14ac:dyDescent="0.2">
      <c r="A53" s="189" t="s">
        <v>213</v>
      </c>
      <c r="B53" s="189"/>
      <c r="C53" s="189"/>
      <c r="D53" s="189"/>
      <c r="E53" s="189"/>
      <c r="F53" s="189"/>
      <c r="G53" s="122">
        <v>44</v>
      </c>
      <c r="H53" s="126">
        <v>-18747787</v>
      </c>
      <c r="I53" s="126">
        <v>-19228138</v>
      </c>
    </row>
    <row r="54" spans="1:9" ht="30.6" customHeight="1" x14ac:dyDescent="0.2">
      <c r="A54" s="241" t="s">
        <v>214</v>
      </c>
      <c r="B54" s="241"/>
      <c r="C54" s="241"/>
      <c r="D54" s="241"/>
      <c r="E54" s="241"/>
      <c r="F54" s="241"/>
      <c r="G54" s="124">
        <v>45</v>
      </c>
      <c r="H54" s="127">
        <f>H49+H50+H51+H52+H53</f>
        <v>-266580315</v>
      </c>
      <c r="I54" s="127">
        <f>I49+I50+I51+I52+I53</f>
        <v>-276010573</v>
      </c>
    </row>
    <row r="55" spans="1:9" ht="29.45" customHeight="1" x14ac:dyDescent="0.2">
      <c r="A55" s="242" t="s">
        <v>215</v>
      </c>
      <c r="B55" s="242"/>
      <c r="C55" s="242"/>
      <c r="D55" s="242"/>
      <c r="E55" s="242"/>
      <c r="F55" s="242"/>
      <c r="G55" s="124">
        <v>46</v>
      </c>
      <c r="H55" s="127">
        <f>H48+H54</f>
        <v>-142610339</v>
      </c>
      <c r="I55" s="127">
        <f>I48+I54</f>
        <v>-134148119</v>
      </c>
    </row>
    <row r="56" spans="1:9" x14ac:dyDescent="0.2">
      <c r="A56" s="189" t="s">
        <v>216</v>
      </c>
      <c r="B56" s="189"/>
      <c r="C56" s="189"/>
      <c r="D56" s="189"/>
      <c r="E56" s="189"/>
      <c r="F56" s="189"/>
      <c r="G56" s="122">
        <v>47</v>
      </c>
      <c r="H56" s="126">
        <v>0</v>
      </c>
      <c r="I56" s="126">
        <v>0</v>
      </c>
    </row>
    <row r="57" spans="1:9" ht="26.45" customHeight="1" x14ac:dyDescent="0.2">
      <c r="A57" s="242" t="s">
        <v>217</v>
      </c>
      <c r="B57" s="242"/>
      <c r="C57" s="242"/>
      <c r="D57" s="242"/>
      <c r="E57" s="242"/>
      <c r="F57" s="242"/>
      <c r="G57" s="124">
        <v>48</v>
      </c>
      <c r="H57" s="127">
        <f>H27+H42+H55+H56</f>
        <v>168312322</v>
      </c>
      <c r="I57" s="127">
        <f>I27+I42+I55+I56</f>
        <v>186222381</v>
      </c>
    </row>
    <row r="58" spans="1:9" x14ac:dyDescent="0.2">
      <c r="A58" s="244" t="s">
        <v>218</v>
      </c>
      <c r="B58" s="244"/>
      <c r="C58" s="244"/>
      <c r="D58" s="244"/>
      <c r="E58" s="244"/>
      <c r="F58" s="244"/>
      <c r="G58" s="122">
        <v>49</v>
      </c>
      <c r="H58" s="126">
        <v>51856317</v>
      </c>
      <c r="I58" s="126">
        <v>33305598</v>
      </c>
    </row>
    <row r="59" spans="1:9" ht="31.15" customHeight="1" x14ac:dyDescent="0.2">
      <c r="A59" s="242" t="s">
        <v>219</v>
      </c>
      <c r="B59" s="242"/>
      <c r="C59" s="242"/>
      <c r="D59" s="242"/>
      <c r="E59" s="242"/>
      <c r="F59" s="242"/>
      <c r="G59" s="124">
        <v>50</v>
      </c>
      <c r="H59" s="127">
        <f>H57+H58</f>
        <v>220168639</v>
      </c>
      <c r="I59" s="127">
        <f>I57+I58</f>
        <v>219527979</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220</v>
      </c>
      <c r="B1" s="247"/>
      <c r="C1" s="247"/>
      <c r="D1" s="247"/>
      <c r="E1" s="247"/>
      <c r="F1" s="247"/>
      <c r="G1" s="247"/>
      <c r="H1" s="247"/>
      <c r="I1" s="247"/>
    </row>
    <row r="2" spans="1:9" ht="12.75" customHeight="1" x14ac:dyDescent="0.2">
      <c r="A2" s="248" t="s">
        <v>478</v>
      </c>
      <c r="B2" s="199"/>
      <c r="C2" s="199"/>
      <c r="D2" s="199"/>
      <c r="E2" s="199"/>
      <c r="F2" s="199"/>
      <c r="G2" s="199"/>
      <c r="H2" s="199"/>
      <c r="I2" s="199"/>
    </row>
    <row r="3" spans="1:9" x14ac:dyDescent="0.2">
      <c r="A3" s="256" t="s">
        <v>282</v>
      </c>
      <c r="B3" s="257"/>
      <c r="C3" s="257"/>
      <c r="D3" s="257"/>
      <c r="E3" s="257"/>
      <c r="F3" s="257"/>
      <c r="G3" s="257"/>
      <c r="H3" s="257"/>
      <c r="I3" s="257"/>
    </row>
    <row r="4" spans="1:9" x14ac:dyDescent="0.2">
      <c r="A4" s="249" t="s">
        <v>475</v>
      </c>
      <c r="B4" s="203"/>
      <c r="C4" s="203"/>
      <c r="D4" s="203"/>
      <c r="E4" s="203"/>
      <c r="F4" s="203"/>
      <c r="G4" s="203"/>
      <c r="H4" s="203"/>
      <c r="I4" s="204"/>
    </row>
    <row r="5" spans="1:9" ht="24" thickBot="1" x14ac:dyDescent="0.25">
      <c r="A5" s="271" t="s">
        <v>2</v>
      </c>
      <c r="B5" s="272"/>
      <c r="C5" s="272"/>
      <c r="D5" s="272"/>
      <c r="E5" s="272"/>
      <c r="F5" s="273"/>
      <c r="G5" s="18" t="s">
        <v>103</v>
      </c>
      <c r="H5" s="26" t="s">
        <v>302</v>
      </c>
      <c r="I5" s="26" t="s">
        <v>279</v>
      </c>
    </row>
    <row r="6" spans="1:9" x14ac:dyDescent="0.2">
      <c r="A6" s="262">
        <v>1</v>
      </c>
      <c r="B6" s="263"/>
      <c r="C6" s="263"/>
      <c r="D6" s="263"/>
      <c r="E6" s="263"/>
      <c r="F6" s="264"/>
      <c r="G6" s="19">
        <v>2</v>
      </c>
      <c r="H6" s="27" t="s">
        <v>167</v>
      </c>
      <c r="I6" s="27" t="s">
        <v>168</v>
      </c>
    </row>
    <row r="7" spans="1:9" x14ac:dyDescent="0.2">
      <c r="A7" s="267" t="s">
        <v>169</v>
      </c>
      <c r="B7" s="268"/>
      <c r="C7" s="268"/>
      <c r="D7" s="268"/>
      <c r="E7" s="268"/>
      <c r="F7" s="268"/>
      <c r="G7" s="268"/>
      <c r="H7" s="268"/>
      <c r="I7" s="269"/>
    </row>
    <row r="8" spans="1:9" x14ac:dyDescent="0.2">
      <c r="A8" s="270" t="s">
        <v>221</v>
      </c>
      <c r="B8" s="270"/>
      <c r="C8" s="270"/>
      <c r="D8" s="270"/>
      <c r="E8" s="270"/>
      <c r="F8" s="270"/>
      <c r="G8" s="20">
        <v>1</v>
      </c>
      <c r="H8" s="29">
        <v>0</v>
      </c>
      <c r="I8" s="29">
        <v>0</v>
      </c>
    </row>
    <row r="9" spans="1:9" x14ac:dyDescent="0.2">
      <c r="A9" s="254" t="s">
        <v>222</v>
      </c>
      <c r="B9" s="254"/>
      <c r="C9" s="254"/>
      <c r="D9" s="254"/>
      <c r="E9" s="254"/>
      <c r="F9" s="254"/>
      <c r="G9" s="21">
        <v>2</v>
      </c>
      <c r="H9" s="30">
        <v>0</v>
      </c>
      <c r="I9" s="30">
        <v>0</v>
      </c>
    </row>
    <row r="10" spans="1:9" x14ac:dyDescent="0.2">
      <c r="A10" s="254" t="s">
        <v>223</v>
      </c>
      <c r="B10" s="254"/>
      <c r="C10" s="254"/>
      <c r="D10" s="254"/>
      <c r="E10" s="254"/>
      <c r="F10" s="254"/>
      <c r="G10" s="21">
        <v>3</v>
      </c>
      <c r="H10" s="30">
        <v>0</v>
      </c>
      <c r="I10" s="30">
        <v>0</v>
      </c>
    </row>
    <row r="11" spans="1:9" x14ac:dyDescent="0.2">
      <c r="A11" s="254" t="s">
        <v>224</v>
      </c>
      <c r="B11" s="254"/>
      <c r="C11" s="254"/>
      <c r="D11" s="254"/>
      <c r="E11" s="254"/>
      <c r="F11" s="254"/>
      <c r="G11" s="21">
        <v>4</v>
      </c>
      <c r="H11" s="30">
        <v>0</v>
      </c>
      <c r="I11" s="30">
        <v>0</v>
      </c>
    </row>
    <row r="12" spans="1:9" x14ac:dyDescent="0.2">
      <c r="A12" s="254" t="s">
        <v>394</v>
      </c>
      <c r="B12" s="254"/>
      <c r="C12" s="254"/>
      <c r="D12" s="254"/>
      <c r="E12" s="254"/>
      <c r="F12" s="254"/>
      <c r="G12" s="21">
        <v>5</v>
      </c>
      <c r="H12" s="30">
        <v>0</v>
      </c>
      <c r="I12" s="30">
        <v>0</v>
      </c>
    </row>
    <row r="13" spans="1:9" x14ac:dyDescent="0.2">
      <c r="A13" s="255" t="s">
        <v>395</v>
      </c>
      <c r="B13" s="255"/>
      <c r="C13" s="255"/>
      <c r="D13" s="255"/>
      <c r="E13" s="255"/>
      <c r="F13" s="255"/>
      <c r="G13" s="112">
        <v>6</v>
      </c>
      <c r="H13" s="115">
        <f>SUM(H8:H12)</f>
        <v>0</v>
      </c>
      <c r="I13" s="115">
        <f>SUM(I8:I12)</f>
        <v>0</v>
      </c>
    </row>
    <row r="14" spans="1:9" ht="12.75" customHeight="1" x14ac:dyDescent="0.2">
      <c r="A14" s="254" t="s">
        <v>396</v>
      </c>
      <c r="B14" s="254"/>
      <c r="C14" s="254"/>
      <c r="D14" s="254"/>
      <c r="E14" s="254"/>
      <c r="F14" s="254"/>
      <c r="G14" s="21">
        <v>7</v>
      </c>
      <c r="H14" s="30">
        <v>0</v>
      </c>
      <c r="I14" s="30">
        <v>0</v>
      </c>
    </row>
    <row r="15" spans="1:9" ht="12.75" customHeight="1" x14ac:dyDescent="0.2">
      <c r="A15" s="254" t="s">
        <v>397</v>
      </c>
      <c r="B15" s="254"/>
      <c r="C15" s="254"/>
      <c r="D15" s="254"/>
      <c r="E15" s="254"/>
      <c r="F15" s="254"/>
      <c r="G15" s="21">
        <v>8</v>
      </c>
      <c r="H15" s="30">
        <v>0</v>
      </c>
      <c r="I15" s="30">
        <v>0</v>
      </c>
    </row>
    <row r="16" spans="1:9" ht="12.75" customHeight="1" x14ac:dyDescent="0.2">
      <c r="A16" s="254" t="s">
        <v>398</v>
      </c>
      <c r="B16" s="254"/>
      <c r="C16" s="254"/>
      <c r="D16" s="254"/>
      <c r="E16" s="254"/>
      <c r="F16" s="254"/>
      <c r="G16" s="21">
        <v>9</v>
      </c>
      <c r="H16" s="30">
        <v>0</v>
      </c>
      <c r="I16" s="30">
        <v>0</v>
      </c>
    </row>
    <row r="17" spans="1:9" ht="12.75" customHeight="1" x14ac:dyDescent="0.2">
      <c r="A17" s="254" t="s">
        <v>399</v>
      </c>
      <c r="B17" s="254"/>
      <c r="C17" s="254"/>
      <c r="D17" s="254"/>
      <c r="E17" s="254"/>
      <c r="F17" s="254"/>
      <c r="G17" s="21">
        <v>10</v>
      </c>
      <c r="H17" s="30">
        <v>0</v>
      </c>
      <c r="I17" s="30">
        <v>0</v>
      </c>
    </row>
    <row r="18" spans="1:9" ht="12.75" customHeight="1" x14ac:dyDescent="0.2">
      <c r="A18" s="254" t="s">
        <v>400</v>
      </c>
      <c r="B18" s="254"/>
      <c r="C18" s="254"/>
      <c r="D18" s="254"/>
      <c r="E18" s="254"/>
      <c r="F18" s="254"/>
      <c r="G18" s="21">
        <v>11</v>
      </c>
      <c r="H18" s="30">
        <v>0</v>
      </c>
      <c r="I18" s="30">
        <v>0</v>
      </c>
    </row>
    <row r="19" spans="1:9" ht="12.75" customHeight="1" x14ac:dyDescent="0.2">
      <c r="A19" s="254" t="s">
        <v>401</v>
      </c>
      <c r="B19" s="254"/>
      <c r="C19" s="254"/>
      <c r="D19" s="254"/>
      <c r="E19" s="254"/>
      <c r="F19" s="254"/>
      <c r="G19" s="21">
        <v>12</v>
      </c>
      <c r="H19" s="30">
        <v>0</v>
      </c>
      <c r="I19" s="30">
        <v>0</v>
      </c>
    </row>
    <row r="20" spans="1:9" ht="26.25" customHeight="1" x14ac:dyDescent="0.2">
      <c r="A20" s="255" t="s">
        <v>402</v>
      </c>
      <c r="B20" s="255"/>
      <c r="C20" s="255"/>
      <c r="D20" s="255"/>
      <c r="E20" s="255"/>
      <c r="F20" s="255"/>
      <c r="G20" s="112">
        <v>13</v>
      </c>
      <c r="H20" s="115">
        <f>SUM(H14:H19)</f>
        <v>0</v>
      </c>
      <c r="I20" s="115">
        <f>SUM(I14:I19)</f>
        <v>0</v>
      </c>
    </row>
    <row r="21" spans="1:9" ht="27.6" customHeight="1" x14ac:dyDescent="0.2">
      <c r="A21" s="266" t="s">
        <v>403</v>
      </c>
      <c r="B21" s="266"/>
      <c r="C21" s="266"/>
      <c r="D21" s="266"/>
      <c r="E21" s="266"/>
      <c r="F21" s="266"/>
      <c r="G21" s="113">
        <v>14</v>
      </c>
      <c r="H21" s="31">
        <f>H13+H20</f>
        <v>0</v>
      </c>
      <c r="I21" s="31">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20">
        <v>15</v>
      </c>
      <c r="H23" s="29">
        <v>0</v>
      </c>
      <c r="I23" s="29">
        <v>0</v>
      </c>
    </row>
    <row r="24" spans="1:9" ht="12.75" customHeight="1" x14ac:dyDescent="0.2">
      <c r="A24" s="254" t="s">
        <v>226</v>
      </c>
      <c r="B24" s="254"/>
      <c r="C24" s="254"/>
      <c r="D24" s="254"/>
      <c r="E24" s="254"/>
      <c r="F24" s="254"/>
      <c r="G24" s="20">
        <v>16</v>
      </c>
      <c r="H24" s="30">
        <v>0</v>
      </c>
      <c r="I24" s="30">
        <v>0</v>
      </c>
    </row>
    <row r="25" spans="1:9" ht="12.75" customHeight="1" x14ac:dyDescent="0.2">
      <c r="A25" s="254" t="s">
        <v>227</v>
      </c>
      <c r="B25" s="254"/>
      <c r="C25" s="254"/>
      <c r="D25" s="254"/>
      <c r="E25" s="254"/>
      <c r="F25" s="254"/>
      <c r="G25" s="20">
        <v>17</v>
      </c>
      <c r="H25" s="30">
        <v>0</v>
      </c>
      <c r="I25" s="30">
        <v>0</v>
      </c>
    </row>
    <row r="26" spans="1:9" ht="12.75" customHeight="1" x14ac:dyDescent="0.2">
      <c r="A26" s="254" t="s">
        <v>228</v>
      </c>
      <c r="B26" s="254"/>
      <c r="C26" s="254"/>
      <c r="D26" s="254"/>
      <c r="E26" s="254"/>
      <c r="F26" s="254"/>
      <c r="G26" s="20">
        <v>18</v>
      </c>
      <c r="H26" s="30">
        <v>0</v>
      </c>
      <c r="I26" s="30">
        <v>0</v>
      </c>
    </row>
    <row r="27" spans="1:9" ht="12.75" customHeight="1" x14ac:dyDescent="0.2">
      <c r="A27" s="254" t="s">
        <v>229</v>
      </c>
      <c r="B27" s="254"/>
      <c r="C27" s="254"/>
      <c r="D27" s="254"/>
      <c r="E27" s="254"/>
      <c r="F27" s="254"/>
      <c r="G27" s="20">
        <v>19</v>
      </c>
      <c r="H27" s="30">
        <v>0</v>
      </c>
      <c r="I27" s="30">
        <v>0</v>
      </c>
    </row>
    <row r="28" spans="1:9" ht="12.75" customHeight="1" x14ac:dyDescent="0.2">
      <c r="A28" s="254" t="s">
        <v>230</v>
      </c>
      <c r="B28" s="254"/>
      <c r="C28" s="254"/>
      <c r="D28" s="254"/>
      <c r="E28" s="254"/>
      <c r="F28" s="254"/>
      <c r="G28" s="20">
        <v>20</v>
      </c>
      <c r="H28" s="30">
        <v>0</v>
      </c>
      <c r="I28" s="30">
        <v>0</v>
      </c>
    </row>
    <row r="29" spans="1:9" ht="24" customHeight="1" x14ac:dyDescent="0.2">
      <c r="A29" s="260" t="s">
        <v>404</v>
      </c>
      <c r="B29" s="260"/>
      <c r="C29" s="260"/>
      <c r="D29" s="260"/>
      <c r="E29" s="260"/>
      <c r="F29" s="260"/>
      <c r="G29" s="112">
        <v>21</v>
      </c>
      <c r="H29" s="116">
        <f>SUM(H23:H28)</f>
        <v>0</v>
      </c>
      <c r="I29" s="116">
        <f>SUM(I23:I28)</f>
        <v>0</v>
      </c>
    </row>
    <row r="30" spans="1:9" ht="27" customHeight="1" x14ac:dyDescent="0.2">
      <c r="A30" s="254" t="s">
        <v>231</v>
      </c>
      <c r="B30" s="254"/>
      <c r="C30" s="254"/>
      <c r="D30" s="254"/>
      <c r="E30" s="254"/>
      <c r="F30" s="254"/>
      <c r="G30" s="21">
        <v>22</v>
      </c>
      <c r="H30" s="30">
        <v>0</v>
      </c>
      <c r="I30" s="30">
        <v>0</v>
      </c>
    </row>
    <row r="31" spans="1:9" ht="12.75" customHeight="1" x14ac:dyDescent="0.2">
      <c r="A31" s="254" t="s">
        <v>232</v>
      </c>
      <c r="B31" s="254"/>
      <c r="C31" s="254"/>
      <c r="D31" s="254"/>
      <c r="E31" s="254"/>
      <c r="F31" s="254"/>
      <c r="G31" s="21">
        <v>23</v>
      </c>
      <c r="H31" s="30">
        <v>0</v>
      </c>
      <c r="I31" s="30">
        <v>0</v>
      </c>
    </row>
    <row r="32" spans="1:9" ht="12.75" customHeight="1" x14ac:dyDescent="0.2">
      <c r="A32" s="254" t="s">
        <v>405</v>
      </c>
      <c r="B32" s="254"/>
      <c r="C32" s="254"/>
      <c r="D32" s="254"/>
      <c r="E32" s="254"/>
      <c r="F32" s="254"/>
      <c r="G32" s="21">
        <v>24</v>
      </c>
      <c r="H32" s="30">
        <v>0</v>
      </c>
      <c r="I32" s="30">
        <v>0</v>
      </c>
    </row>
    <row r="33" spans="1:9" ht="12.75" customHeight="1" x14ac:dyDescent="0.2">
      <c r="A33" s="254" t="s">
        <v>233</v>
      </c>
      <c r="B33" s="254"/>
      <c r="C33" s="254"/>
      <c r="D33" s="254"/>
      <c r="E33" s="254"/>
      <c r="F33" s="254"/>
      <c r="G33" s="21">
        <v>25</v>
      </c>
      <c r="H33" s="30">
        <v>0</v>
      </c>
      <c r="I33" s="30">
        <v>0</v>
      </c>
    </row>
    <row r="34" spans="1:9" ht="12.75" customHeight="1" x14ac:dyDescent="0.2">
      <c r="A34" s="254" t="s">
        <v>234</v>
      </c>
      <c r="B34" s="254"/>
      <c r="C34" s="254"/>
      <c r="D34" s="254"/>
      <c r="E34" s="254"/>
      <c r="F34" s="254"/>
      <c r="G34" s="21">
        <v>26</v>
      </c>
      <c r="H34" s="30">
        <v>0</v>
      </c>
      <c r="I34" s="30">
        <v>0</v>
      </c>
    </row>
    <row r="35" spans="1:9" ht="25.9" customHeight="1" x14ac:dyDescent="0.2">
      <c r="A35" s="260" t="s">
        <v>406</v>
      </c>
      <c r="B35" s="260"/>
      <c r="C35" s="260"/>
      <c r="D35" s="260"/>
      <c r="E35" s="260"/>
      <c r="F35" s="260"/>
      <c r="G35" s="112">
        <v>27</v>
      </c>
      <c r="H35" s="116">
        <f>SUM(H30:H34)</f>
        <v>0</v>
      </c>
      <c r="I35" s="116">
        <f>SUM(I30:I34)</f>
        <v>0</v>
      </c>
    </row>
    <row r="36" spans="1:9" ht="28.15" customHeight="1" x14ac:dyDescent="0.2">
      <c r="A36" s="266" t="s">
        <v>407</v>
      </c>
      <c r="B36" s="266"/>
      <c r="C36" s="266"/>
      <c r="D36" s="266"/>
      <c r="E36" s="266"/>
      <c r="F36" s="266"/>
      <c r="G36" s="113">
        <v>28</v>
      </c>
      <c r="H36" s="117">
        <f>H29+H35</f>
        <v>0</v>
      </c>
      <c r="I36" s="117">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20">
        <v>29</v>
      </c>
      <c r="H38" s="29">
        <v>0</v>
      </c>
      <c r="I38" s="29">
        <v>0</v>
      </c>
    </row>
    <row r="39" spans="1:9" ht="25.15" customHeight="1" x14ac:dyDescent="0.2">
      <c r="A39" s="259" t="s">
        <v>236</v>
      </c>
      <c r="B39" s="259"/>
      <c r="C39" s="259"/>
      <c r="D39" s="259"/>
      <c r="E39" s="259"/>
      <c r="F39" s="259"/>
      <c r="G39" s="21">
        <v>30</v>
      </c>
      <c r="H39" s="30">
        <v>0</v>
      </c>
      <c r="I39" s="30">
        <v>0</v>
      </c>
    </row>
    <row r="40" spans="1:9" ht="12.75" customHeight="1" x14ac:dyDescent="0.2">
      <c r="A40" s="259" t="s">
        <v>237</v>
      </c>
      <c r="B40" s="259"/>
      <c r="C40" s="259"/>
      <c r="D40" s="259"/>
      <c r="E40" s="259"/>
      <c r="F40" s="259"/>
      <c r="G40" s="21">
        <v>31</v>
      </c>
      <c r="H40" s="30">
        <v>0</v>
      </c>
      <c r="I40" s="30">
        <v>0</v>
      </c>
    </row>
    <row r="41" spans="1:9" ht="12.75" customHeight="1" x14ac:dyDescent="0.2">
      <c r="A41" s="259" t="s">
        <v>238</v>
      </c>
      <c r="B41" s="259"/>
      <c r="C41" s="259"/>
      <c r="D41" s="259"/>
      <c r="E41" s="259"/>
      <c r="F41" s="259"/>
      <c r="G41" s="21">
        <v>32</v>
      </c>
      <c r="H41" s="30">
        <v>0</v>
      </c>
      <c r="I41" s="30">
        <v>0</v>
      </c>
    </row>
    <row r="42" spans="1:9" ht="25.9" customHeight="1" x14ac:dyDescent="0.2">
      <c r="A42" s="260" t="s">
        <v>408</v>
      </c>
      <c r="B42" s="260"/>
      <c r="C42" s="260"/>
      <c r="D42" s="260"/>
      <c r="E42" s="260"/>
      <c r="F42" s="260"/>
      <c r="G42" s="112">
        <v>33</v>
      </c>
      <c r="H42" s="116">
        <f>H41+H40+H39+H38</f>
        <v>0</v>
      </c>
      <c r="I42" s="116">
        <f>I41+I40+I39+I38</f>
        <v>0</v>
      </c>
    </row>
    <row r="43" spans="1:9" ht="24.6" customHeight="1" x14ac:dyDescent="0.2">
      <c r="A43" s="259" t="s">
        <v>239</v>
      </c>
      <c r="B43" s="259"/>
      <c r="C43" s="259"/>
      <c r="D43" s="259"/>
      <c r="E43" s="259"/>
      <c r="F43" s="259"/>
      <c r="G43" s="21">
        <v>34</v>
      </c>
      <c r="H43" s="30">
        <v>0</v>
      </c>
      <c r="I43" s="30">
        <v>0</v>
      </c>
    </row>
    <row r="44" spans="1:9" ht="12.75" customHeight="1" x14ac:dyDescent="0.2">
      <c r="A44" s="259" t="s">
        <v>240</v>
      </c>
      <c r="B44" s="259"/>
      <c r="C44" s="259"/>
      <c r="D44" s="259"/>
      <c r="E44" s="259"/>
      <c r="F44" s="259"/>
      <c r="G44" s="21">
        <v>35</v>
      </c>
      <c r="H44" s="30">
        <v>0</v>
      </c>
      <c r="I44" s="30">
        <v>0</v>
      </c>
    </row>
    <row r="45" spans="1:9" ht="12.75" customHeight="1" x14ac:dyDescent="0.2">
      <c r="A45" s="259" t="s">
        <v>241</v>
      </c>
      <c r="B45" s="259"/>
      <c r="C45" s="259"/>
      <c r="D45" s="259"/>
      <c r="E45" s="259"/>
      <c r="F45" s="259"/>
      <c r="G45" s="21">
        <v>36</v>
      </c>
      <c r="H45" s="30">
        <v>0</v>
      </c>
      <c r="I45" s="30">
        <v>0</v>
      </c>
    </row>
    <row r="46" spans="1:9" ht="21" customHeight="1" x14ac:dyDescent="0.2">
      <c r="A46" s="259" t="s">
        <v>242</v>
      </c>
      <c r="B46" s="259"/>
      <c r="C46" s="259"/>
      <c r="D46" s="259"/>
      <c r="E46" s="259"/>
      <c r="F46" s="259"/>
      <c r="G46" s="21">
        <v>37</v>
      </c>
      <c r="H46" s="30">
        <v>0</v>
      </c>
      <c r="I46" s="30">
        <v>0</v>
      </c>
    </row>
    <row r="47" spans="1:9" ht="12.75" customHeight="1" x14ac:dyDescent="0.2">
      <c r="A47" s="259" t="s">
        <v>243</v>
      </c>
      <c r="B47" s="259"/>
      <c r="C47" s="259"/>
      <c r="D47" s="259"/>
      <c r="E47" s="259"/>
      <c r="F47" s="259"/>
      <c r="G47" s="21">
        <v>38</v>
      </c>
      <c r="H47" s="30">
        <v>0</v>
      </c>
      <c r="I47" s="30">
        <v>0</v>
      </c>
    </row>
    <row r="48" spans="1:9" ht="22.9" customHeight="1" x14ac:dyDescent="0.2">
      <c r="A48" s="260" t="s">
        <v>409</v>
      </c>
      <c r="B48" s="260"/>
      <c r="C48" s="260"/>
      <c r="D48" s="260"/>
      <c r="E48" s="260"/>
      <c r="F48" s="260"/>
      <c r="G48" s="112">
        <v>39</v>
      </c>
      <c r="H48" s="116">
        <f>H47+H46+H45+H44+H43</f>
        <v>0</v>
      </c>
      <c r="I48" s="116">
        <f>I47+I46+I45+I44+I43</f>
        <v>0</v>
      </c>
    </row>
    <row r="49" spans="1:9" ht="25.9" customHeight="1" x14ac:dyDescent="0.2">
      <c r="A49" s="261" t="s">
        <v>444</v>
      </c>
      <c r="B49" s="261"/>
      <c r="C49" s="261"/>
      <c r="D49" s="261"/>
      <c r="E49" s="261"/>
      <c r="F49" s="261"/>
      <c r="G49" s="112">
        <v>40</v>
      </c>
      <c r="H49" s="116">
        <f>H48+H42</f>
        <v>0</v>
      </c>
      <c r="I49" s="116">
        <f>I48+I42</f>
        <v>0</v>
      </c>
    </row>
    <row r="50" spans="1:9" ht="12.75" customHeight="1" x14ac:dyDescent="0.2">
      <c r="A50" s="254" t="s">
        <v>244</v>
      </c>
      <c r="B50" s="254"/>
      <c r="C50" s="254"/>
      <c r="D50" s="254"/>
      <c r="E50" s="254"/>
      <c r="F50" s="254"/>
      <c r="G50" s="21">
        <v>41</v>
      </c>
      <c r="H50" s="30">
        <v>0</v>
      </c>
      <c r="I50" s="30">
        <v>0</v>
      </c>
    </row>
    <row r="51" spans="1:9" ht="25.9" customHeight="1" x14ac:dyDescent="0.2">
      <c r="A51" s="261" t="s">
        <v>410</v>
      </c>
      <c r="B51" s="261"/>
      <c r="C51" s="261"/>
      <c r="D51" s="261"/>
      <c r="E51" s="261"/>
      <c r="F51" s="261"/>
      <c r="G51" s="112">
        <v>42</v>
      </c>
      <c r="H51" s="116">
        <f>H21+H36+H49+H50</f>
        <v>0</v>
      </c>
      <c r="I51" s="116">
        <f>I21+I36+I49+I50</f>
        <v>0</v>
      </c>
    </row>
    <row r="52" spans="1:9" ht="12.75" customHeight="1" x14ac:dyDescent="0.2">
      <c r="A52" s="265" t="s">
        <v>218</v>
      </c>
      <c r="B52" s="265"/>
      <c r="C52" s="265"/>
      <c r="D52" s="265"/>
      <c r="E52" s="265"/>
      <c r="F52" s="265"/>
      <c r="G52" s="21">
        <v>43</v>
      </c>
      <c r="H52" s="30">
        <v>0</v>
      </c>
      <c r="I52" s="30">
        <v>0</v>
      </c>
    </row>
    <row r="53" spans="1:9" ht="31.9" customHeight="1" x14ac:dyDescent="0.2">
      <c r="A53" s="258" t="s">
        <v>411</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90" zoomScaleNormal="100" zoomScaleSheetLayoutView="9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32"/>
    </row>
    <row r="2" spans="1:25" ht="15.75" x14ac:dyDescent="0.2">
      <c r="A2" s="2"/>
      <c r="B2" s="3"/>
      <c r="C2" s="295" t="s">
        <v>246</v>
      </c>
      <c r="D2" s="295"/>
      <c r="E2" s="9">
        <v>44562</v>
      </c>
      <c r="F2" s="4" t="s">
        <v>0</v>
      </c>
      <c r="G2" s="9">
        <v>44742</v>
      </c>
      <c r="H2" s="34"/>
      <c r="I2" s="34"/>
      <c r="J2" s="34"/>
      <c r="K2" s="35"/>
      <c r="X2" s="36" t="s">
        <v>282</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285"/>
      <c r="Y4" s="287"/>
    </row>
    <row r="5" spans="1:25" ht="22.5" x14ac:dyDescent="0.2">
      <c r="A5" s="288">
        <v>1</v>
      </c>
      <c r="B5" s="289"/>
      <c r="C5" s="289"/>
      <c r="D5" s="289"/>
      <c r="E5" s="289"/>
      <c r="F5" s="289"/>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299</v>
      </c>
      <c r="B7" s="282"/>
      <c r="C7" s="282"/>
      <c r="D7" s="282"/>
      <c r="E7" s="282"/>
      <c r="F7" s="282"/>
      <c r="G7" s="6">
        <v>1</v>
      </c>
      <c r="H7" s="41">
        <v>1566400660</v>
      </c>
      <c r="I7" s="41">
        <v>187215700</v>
      </c>
      <c r="J7" s="41">
        <v>76595921</v>
      </c>
      <c r="K7" s="41">
        <v>147604502</v>
      </c>
      <c r="L7" s="41">
        <v>47568237</v>
      </c>
      <c r="M7" s="41">
        <v>67550899</v>
      </c>
      <c r="N7" s="41">
        <v>659422855</v>
      </c>
      <c r="O7" s="41">
        <v>0</v>
      </c>
      <c r="P7" s="41">
        <v>0</v>
      </c>
      <c r="Q7" s="41">
        <v>0</v>
      </c>
      <c r="R7" s="41">
        <v>0</v>
      </c>
      <c r="S7" s="41">
        <v>0</v>
      </c>
      <c r="T7" s="41">
        <v>0</v>
      </c>
      <c r="U7" s="41">
        <v>714828269</v>
      </c>
      <c r="V7" s="41">
        <v>0</v>
      </c>
      <c r="W7" s="42">
        <f>H7+I7+J7+K7-L7+M7+N7+O7+P7+Q7+R7+U7+V7+S7+T7</f>
        <v>3372050569</v>
      </c>
      <c r="X7" s="41">
        <v>54931636</v>
      </c>
      <c r="Y7" s="42">
        <f>W7+X7</f>
        <v>3426982205</v>
      </c>
    </row>
    <row r="8" spans="1:25" x14ac:dyDescent="0.2">
      <c r="A8" s="277" t="s">
        <v>265</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266</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300</v>
      </c>
      <c r="B10" s="283"/>
      <c r="C10" s="283"/>
      <c r="D10" s="283"/>
      <c r="E10" s="283"/>
      <c r="F10" s="283"/>
      <c r="G10" s="7">
        <v>4</v>
      </c>
      <c r="H10" s="42">
        <f>H7+H8+H9</f>
        <v>1566400660</v>
      </c>
      <c r="I10" s="42">
        <f t="shared" ref="I10:Y10" si="2">I7+I8+I9</f>
        <v>187215700</v>
      </c>
      <c r="J10" s="42">
        <f t="shared" si="2"/>
        <v>76595921</v>
      </c>
      <c r="K10" s="42">
        <f>K7+K8+K9</f>
        <v>147604502</v>
      </c>
      <c r="L10" s="42">
        <f t="shared" si="2"/>
        <v>47568237</v>
      </c>
      <c r="M10" s="42">
        <f t="shared" si="2"/>
        <v>67550899</v>
      </c>
      <c r="N10" s="42">
        <f t="shared" si="2"/>
        <v>659422855</v>
      </c>
      <c r="O10" s="42">
        <f t="shared" si="2"/>
        <v>0</v>
      </c>
      <c r="P10" s="42">
        <f t="shared" si="2"/>
        <v>0</v>
      </c>
      <c r="Q10" s="42">
        <f t="shared" si="2"/>
        <v>0</v>
      </c>
      <c r="R10" s="42">
        <f t="shared" si="2"/>
        <v>0</v>
      </c>
      <c r="S10" s="42">
        <f t="shared" si="2"/>
        <v>0</v>
      </c>
      <c r="T10" s="42">
        <f t="shared" si="2"/>
        <v>0</v>
      </c>
      <c r="U10" s="42">
        <f t="shared" si="2"/>
        <v>714828269</v>
      </c>
      <c r="V10" s="42">
        <f t="shared" si="2"/>
        <v>0</v>
      </c>
      <c r="W10" s="42">
        <f t="shared" si="2"/>
        <v>3372050569</v>
      </c>
      <c r="X10" s="42">
        <f t="shared" si="2"/>
        <v>54931636</v>
      </c>
      <c r="Y10" s="42">
        <f t="shared" si="2"/>
        <v>3426982205</v>
      </c>
    </row>
    <row r="11" spans="1:25" x14ac:dyDescent="0.2">
      <c r="A11" s="277" t="s">
        <v>267</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309220793</v>
      </c>
      <c r="W11" s="42">
        <f t="shared" ref="W11:W29" si="3">H11+I11+J11+K11-L11+M11+N11+O11+P11+Q11+R11+U11+V11+S11+T11</f>
        <v>309220793</v>
      </c>
      <c r="X11" s="41">
        <v>8601261</v>
      </c>
      <c r="Y11" s="42">
        <f t="shared" ref="Y11:Y29" si="4">W11+X11</f>
        <v>317822054</v>
      </c>
    </row>
    <row r="12" spans="1:25" x14ac:dyDescent="0.2">
      <c r="A12" s="277" t="s">
        <v>268</v>
      </c>
      <c r="B12" s="277"/>
      <c r="C12" s="277"/>
      <c r="D12" s="277"/>
      <c r="E12" s="277"/>
      <c r="F12" s="277"/>
      <c r="G12" s="6">
        <v>6</v>
      </c>
      <c r="H12" s="43">
        <v>0</v>
      </c>
      <c r="I12" s="43">
        <v>0</v>
      </c>
      <c r="J12" s="43">
        <v>0</v>
      </c>
      <c r="K12" s="43">
        <v>0</v>
      </c>
      <c r="L12" s="43">
        <v>0</v>
      </c>
      <c r="M12" s="43">
        <v>0</v>
      </c>
      <c r="N12" s="41">
        <v>502188</v>
      </c>
      <c r="O12" s="43">
        <v>0</v>
      </c>
      <c r="P12" s="43">
        <v>0</v>
      </c>
      <c r="Q12" s="43">
        <v>0</v>
      </c>
      <c r="R12" s="43">
        <v>0</v>
      </c>
      <c r="S12" s="41">
        <v>0</v>
      </c>
      <c r="T12" s="41">
        <v>0</v>
      </c>
      <c r="U12" s="43">
        <v>0</v>
      </c>
      <c r="V12" s="43">
        <v>0</v>
      </c>
      <c r="W12" s="42">
        <f t="shared" si="3"/>
        <v>502188</v>
      </c>
      <c r="X12" s="41">
        <v>-137340</v>
      </c>
      <c r="Y12" s="42">
        <f t="shared" si="4"/>
        <v>364848</v>
      </c>
    </row>
    <row r="13" spans="1:25" ht="26.25" customHeight="1" x14ac:dyDescent="0.2">
      <c r="A13" s="277" t="s">
        <v>269</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418</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270</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271</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272</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273</v>
      </c>
      <c r="B18" s="277"/>
      <c r="C18" s="277"/>
      <c r="D18" s="277"/>
      <c r="E18" s="277"/>
      <c r="F18" s="277"/>
      <c r="G18" s="6">
        <v>12</v>
      </c>
      <c r="H18" s="43">
        <v>0</v>
      </c>
      <c r="I18" s="43">
        <v>0</v>
      </c>
      <c r="J18" s="43">
        <v>0</v>
      </c>
      <c r="K18" s="43">
        <v>0</v>
      </c>
      <c r="L18" s="43">
        <v>0</v>
      </c>
      <c r="M18" s="43">
        <v>0</v>
      </c>
      <c r="N18" s="41">
        <v>-1157252</v>
      </c>
      <c r="O18" s="41">
        <v>0</v>
      </c>
      <c r="P18" s="41">
        <v>0</v>
      </c>
      <c r="Q18" s="41">
        <v>0</v>
      </c>
      <c r="R18" s="41">
        <v>0</v>
      </c>
      <c r="S18" s="41">
        <v>0</v>
      </c>
      <c r="T18" s="41">
        <v>0</v>
      </c>
      <c r="U18" s="41">
        <v>0</v>
      </c>
      <c r="V18" s="41">
        <v>0</v>
      </c>
      <c r="W18" s="42">
        <f t="shared" si="3"/>
        <v>-1157252</v>
      </c>
      <c r="X18" s="41">
        <v>0</v>
      </c>
      <c r="Y18" s="42">
        <f t="shared" si="4"/>
        <v>-1157252</v>
      </c>
    </row>
    <row r="19" spans="1:25" x14ac:dyDescent="0.2">
      <c r="A19" s="277" t="s">
        <v>274</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275</v>
      </c>
      <c r="B20" s="277"/>
      <c r="C20" s="277"/>
      <c r="D20" s="277"/>
      <c r="E20" s="277"/>
      <c r="F20" s="277"/>
      <c r="G20" s="6">
        <v>14</v>
      </c>
      <c r="H20" s="43">
        <v>0</v>
      </c>
      <c r="I20" s="43">
        <v>0</v>
      </c>
      <c r="J20" s="43">
        <v>0</v>
      </c>
      <c r="K20" s="43">
        <v>0</v>
      </c>
      <c r="L20" s="43">
        <v>0</v>
      </c>
      <c r="M20" s="43">
        <v>0</v>
      </c>
      <c r="N20" s="41">
        <v>188734</v>
      </c>
      <c r="O20" s="41">
        <v>0</v>
      </c>
      <c r="P20" s="41">
        <v>0</v>
      </c>
      <c r="Q20" s="41">
        <v>0</v>
      </c>
      <c r="R20" s="41">
        <v>0</v>
      </c>
      <c r="S20" s="41">
        <v>0</v>
      </c>
      <c r="T20" s="41">
        <v>0</v>
      </c>
      <c r="U20" s="41">
        <v>0</v>
      </c>
      <c r="V20" s="41">
        <v>0</v>
      </c>
      <c r="W20" s="42">
        <f t="shared" si="3"/>
        <v>188734</v>
      </c>
      <c r="X20" s="41">
        <v>0</v>
      </c>
      <c r="Y20" s="42">
        <f t="shared" si="4"/>
        <v>188734</v>
      </c>
    </row>
    <row r="21" spans="1:25" ht="30.75" customHeight="1" x14ac:dyDescent="0.2">
      <c r="A21" s="277" t="s">
        <v>419</v>
      </c>
      <c r="B21" s="277"/>
      <c r="C21" s="277"/>
      <c r="D21" s="277"/>
      <c r="E21" s="277"/>
      <c r="F21" s="277"/>
      <c r="G21" s="6">
        <v>15</v>
      </c>
      <c r="H21" s="41">
        <v>0</v>
      </c>
      <c r="I21" s="41">
        <v>4272756</v>
      </c>
      <c r="J21" s="41">
        <v>0</v>
      </c>
      <c r="K21" s="41">
        <v>0</v>
      </c>
      <c r="L21" s="41">
        <v>0</v>
      </c>
      <c r="M21" s="41">
        <v>0</v>
      </c>
      <c r="N21" s="41">
        <v>0</v>
      </c>
      <c r="O21" s="41">
        <v>0</v>
      </c>
      <c r="P21" s="41">
        <v>0</v>
      </c>
      <c r="Q21" s="41">
        <v>0</v>
      </c>
      <c r="R21" s="41">
        <v>0</v>
      </c>
      <c r="S21" s="41">
        <v>0</v>
      </c>
      <c r="T21" s="41">
        <v>0</v>
      </c>
      <c r="U21" s="41">
        <v>812397</v>
      </c>
      <c r="V21" s="41">
        <v>0</v>
      </c>
      <c r="W21" s="42">
        <f t="shared" si="3"/>
        <v>5085153</v>
      </c>
      <c r="X21" s="41">
        <v>0</v>
      </c>
      <c r="Y21" s="42">
        <f t="shared" si="4"/>
        <v>5085153</v>
      </c>
    </row>
    <row r="22" spans="1:25" ht="28.5" customHeight="1" x14ac:dyDescent="0.2">
      <c r="A22" s="277" t="s">
        <v>420</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421</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276</v>
      </c>
      <c r="B24" s="277"/>
      <c r="C24" s="277"/>
      <c r="D24" s="277"/>
      <c r="E24" s="277"/>
      <c r="F24" s="277"/>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7" t="s">
        <v>422</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430</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7" t="s">
        <v>423</v>
      </c>
      <c r="B27" s="277"/>
      <c r="C27" s="277"/>
      <c r="D27" s="277"/>
      <c r="E27" s="277"/>
      <c r="F27" s="277"/>
      <c r="G27" s="6">
        <v>21</v>
      </c>
      <c r="H27" s="41">
        <v>0</v>
      </c>
      <c r="I27" s="41">
        <v>0</v>
      </c>
      <c r="J27" s="41">
        <v>0</v>
      </c>
      <c r="K27" s="41">
        <v>0</v>
      </c>
      <c r="L27" s="41">
        <v>0</v>
      </c>
      <c r="M27" s="41">
        <v>0</v>
      </c>
      <c r="N27" s="41">
        <v>33050</v>
      </c>
      <c r="O27" s="41">
        <v>0</v>
      </c>
      <c r="P27" s="41">
        <v>0</v>
      </c>
      <c r="Q27" s="41">
        <v>0</v>
      </c>
      <c r="R27" s="41">
        <v>0</v>
      </c>
      <c r="S27" s="41">
        <v>0</v>
      </c>
      <c r="T27" s="41">
        <v>0</v>
      </c>
      <c r="U27" s="41">
        <v>0</v>
      </c>
      <c r="V27" s="41">
        <v>0</v>
      </c>
      <c r="W27" s="42">
        <f t="shared" si="3"/>
        <v>33050</v>
      </c>
      <c r="X27" s="41">
        <v>-106928</v>
      </c>
      <c r="Y27" s="42">
        <f t="shared" si="4"/>
        <v>-73878</v>
      </c>
    </row>
    <row r="28" spans="1:25" ht="12.75" customHeight="1" x14ac:dyDescent="0.2">
      <c r="A28" s="277" t="s">
        <v>424</v>
      </c>
      <c r="B28" s="277"/>
      <c r="C28" s="277"/>
      <c r="D28" s="277"/>
      <c r="E28" s="277"/>
      <c r="F28" s="277"/>
      <c r="G28" s="6">
        <v>22</v>
      </c>
      <c r="H28" s="41">
        <v>0</v>
      </c>
      <c r="I28" s="41">
        <v>0</v>
      </c>
      <c r="J28" s="41">
        <v>9712481</v>
      </c>
      <c r="K28" s="41">
        <v>0</v>
      </c>
      <c r="L28" s="41">
        <v>0</v>
      </c>
      <c r="M28" s="41">
        <v>2620990</v>
      </c>
      <c r="N28" s="41">
        <v>127214545</v>
      </c>
      <c r="O28" s="41">
        <v>0</v>
      </c>
      <c r="P28" s="41">
        <v>0</v>
      </c>
      <c r="Q28" s="41">
        <v>0</v>
      </c>
      <c r="R28" s="41">
        <v>0</v>
      </c>
      <c r="S28" s="41">
        <v>0</v>
      </c>
      <c r="T28" s="41">
        <v>0</v>
      </c>
      <c r="U28" s="41">
        <v>-139548016</v>
      </c>
      <c r="V28" s="41">
        <v>0</v>
      </c>
      <c r="W28" s="42">
        <f t="shared" si="3"/>
        <v>0</v>
      </c>
      <c r="X28" s="41">
        <v>0</v>
      </c>
      <c r="Y28" s="42">
        <f t="shared" si="4"/>
        <v>0</v>
      </c>
    </row>
    <row r="29" spans="1:25" ht="12.75" customHeight="1" x14ac:dyDescent="0.2">
      <c r="A29" s="277" t="s">
        <v>425</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426</v>
      </c>
      <c r="B30" s="278"/>
      <c r="C30" s="278"/>
      <c r="D30" s="278"/>
      <c r="E30" s="278"/>
      <c r="F30" s="278"/>
      <c r="G30" s="8">
        <v>24</v>
      </c>
      <c r="H30" s="44">
        <f>SUM(H10:H29)</f>
        <v>1566400660</v>
      </c>
      <c r="I30" s="44">
        <f t="shared" ref="I30:Y30" si="5">SUM(I10:I29)</f>
        <v>191488456</v>
      </c>
      <c r="J30" s="44">
        <f t="shared" si="5"/>
        <v>86308402</v>
      </c>
      <c r="K30" s="44">
        <f t="shared" si="5"/>
        <v>147604502</v>
      </c>
      <c r="L30" s="44">
        <f t="shared" si="5"/>
        <v>39387097</v>
      </c>
      <c r="M30" s="44">
        <f t="shared" si="5"/>
        <v>70171889</v>
      </c>
      <c r="N30" s="44">
        <f t="shared" si="5"/>
        <v>786204120</v>
      </c>
      <c r="O30" s="44">
        <f t="shared" si="5"/>
        <v>0</v>
      </c>
      <c r="P30" s="44">
        <f t="shared" si="5"/>
        <v>0</v>
      </c>
      <c r="Q30" s="44">
        <f t="shared" si="5"/>
        <v>0</v>
      </c>
      <c r="R30" s="44">
        <f t="shared" si="5"/>
        <v>0</v>
      </c>
      <c r="S30" s="44">
        <f t="shared" si="5"/>
        <v>0</v>
      </c>
      <c r="T30" s="44">
        <f t="shared" si="5"/>
        <v>0</v>
      </c>
      <c r="U30" s="44">
        <f t="shared" si="5"/>
        <v>512965867</v>
      </c>
      <c r="V30" s="44">
        <f t="shared" si="5"/>
        <v>309220793</v>
      </c>
      <c r="W30" s="44">
        <f t="shared" si="5"/>
        <v>3630977592</v>
      </c>
      <c r="X30" s="44">
        <f t="shared" si="5"/>
        <v>63288629</v>
      </c>
      <c r="Y30" s="44">
        <f t="shared" si="5"/>
        <v>3694266221</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-466330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-466330</v>
      </c>
      <c r="X32" s="42">
        <f t="shared" si="6"/>
        <v>-137340</v>
      </c>
      <c r="Y32" s="42">
        <f t="shared" si="6"/>
        <v>-603670</v>
      </c>
    </row>
    <row r="33" spans="1:25" ht="31.5" customHeight="1" x14ac:dyDescent="0.2">
      <c r="A33" s="275" t="s">
        <v>427</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-466330</v>
      </c>
      <c r="O33" s="42">
        <f t="shared" si="8"/>
        <v>0</v>
      </c>
      <c r="P33" s="42">
        <f t="shared" si="8"/>
        <v>0</v>
      </c>
      <c r="Q33" s="42">
        <f t="shared" si="8"/>
        <v>0</v>
      </c>
      <c r="R33" s="42">
        <f t="shared" si="8"/>
        <v>0</v>
      </c>
      <c r="S33" s="42">
        <f t="shared" ref="S33:T33" si="9">S11+S32</f>
        <v>0</v>
      </c>
      <c r="T33" s="42">
        <f t="shared" si="9"/>
        <v>0</v>
      </c>
      <c r="U33" s="42">
        <f t="shared" si="8"/>
        <v>0</v>
      </c>
      <c r="V33" s="42">
        <f t="shared" si="8"/>
        <v>309220793</v>
      </c>
      <c r="W33" s="42">
        <f t="shared" si="8"/>
        <v>308754463</v>
      </c>
      <c r="X33" s="42">
        <f t="shared" si="8"/>
        <v>8463921</v>
      </c>
      <c r="Y33" s="42">
        <f t="shared" si="8"/>
        <v>317218384</v>
      </c>
    </row>
    <row r="34" spans="1:25" ht="30.75" customHeight="1" x14ac:dyDescent="0.2">
      <c r="A34" s="276" t="s">
        <v>428</v>
      </c>
      <c r="B34" s="276"/>
      <c r="C34" s="276"/>
      <c r="D34" s="276"/>
      <c r="E34" s="276"/>
      <c r="F34" s="276"/>
      <c r="G34" s="8">
        <v>27</v>
      </c>
      <c r="H34" s="44">
        <f>SUM(H21:H29)</f>
        <v>0</v>
      </c>
      <c r="I34" s="44">
        <f t="shared" ref="I34:Y34" si="10">SUM(I21:I29)</f>
        <v>4272756</v>
      </c>
      <c r="J34" s="44">
        <f t="shared" si="10"/>
        <v>9712481</v>
      </c>
      <c r="K34" s="44">
        <f t="shared" si="10"/>
        <v>0</v>
      </c>
      <c r="L34" s="44">
        <f t="shared" si="10"/>
        <v>-8181140</v>
      </c>
      <c r="M34" s="44">
        <f t="shared" si="10"/>
        <v>2620990</v>
      </c>
      <c r="N34" s="44">
        <f t="shared" si="10"/>
        <v>127247595</v>
      </c>
      <c r="O34" s="44">
        <f t="shared" si="10"/>
        <v>0</v>
      </c>
      <c r="P34" s="44">
        <f t="shared" si="10"/>
        <v>0</v>
      </c>
      <c r="Q34" s="44">
        <f t="shared" si="10"/>
        <v>0</v>
      </c>
      <c r="R34" s="44">
        <f t="shared" si="10"/>
        <v>0</v>
      </c>
      <c r="S34" s="44">
        <f t="shared" ref="S34:T34" si="11">SUM(S21:S29)</f>
        <v>0</v>
      </c>
      <c r="T34" s="44">
        <f t="shared" si="11"/>
        <v>0</v>
      </c>
      <c r="U34" s="44">
        <f t="shared" si="10"/>
        <v>-201862402</v>
      </c>
      <c r="V34" s="44">
        <f t="shared" si="10"/>
        <v>0</v>
      </c>
      <c r="W34" s="44">
        <f t="shared" si="10"/>
        <v>-49827440</v>
      </c>
      <c r="X34" s="44">
        <f t="shared" si="10"/>
        <v>-106928</v>
      </c>
      <c r="Y34" s="44">
        <f t="shared" si="10"/>
        <v>-49934368</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301</v>
      </c>
      <c r="B36" s="282"/>
      <c r="C36" s="282"/>
      <c r="D36" s="282"/>
      <c r="E36" s="282"/>
      <c r="F36" s="282"/>
      <c r="G36" s="6">
        <v>28</v>
      </c>
      <c r="H36" s="41">
        <v>1566400660</v>
      </c>
      <c r="I36" s="41">
        <v>191488456</v>
      </c>
      <c r="J36" s="41">
        <v>86308402</v>
      </c>
      <c r="K36" s="41">
        <v>147604502</v>
      </c>
      <c r="L36" s="41">
        <v>39387097</v>
      </c>
      <c r="M36" s="41">
        <v>70171889</v>
      </c>
      <c r="N36" s="41">
        <v>786204120</v>
      </c>
      <c r="O36" s="41">
        <v>0</v>
      </c>
      <c r="P36" s="41">
        <v>0</v>
      </c>
      <c r="Q36" s="41">
        <v>0</v>
      </c>
      <c r="R36" s="41">
        <v>0</v>
      </c>
      <c r="S36" s="41">
        <v>0</v>
      </c>
      <c r="T36" s="41">
        <v>0</v>
      </c>
      <c r="U36" s="41">
        <v>822186660</v>
      </c>
      <c r="V36" s="41">
        <v>0</v>
      </c>
      <c r="W36" s="45">
        <f>H36+I36+J36+K36-L36+M36+N36+O36+P36+Q36+R36+U36+V36+S36+T36</f>
        <v>3630977592</v>
      </c>
      <c r="X36" s="41">
        <v>63288629</v>
      </c>
      <c r="Y36" s="45">
        <f t="shared" ref="Y36:Y38" si="12">W36+X36</f>
        <v>3694266221</v>
      </c>
    </row>
    <row r="37" spans="1:25" ht="12.75" customHeight="1" x14ac:dyDescent="0.2">
      <c r="A37" s="277" t="s">
        <v>265</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266</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429</v>
      </c>
      <c r="B39" s="283"/>
      <c r="C39" s="283"/>
      <c r="D39" s="283"/>
      <c r="E39" s="283"/>
      <c r="F39" s="283"/>
      <c r="G39" s="7">
        <v>31</v>
      </c>
      <c r="H39" s="42">
        <f>H36+H37+H38</f>
        <v>1566400660</v>
      </c>
      <c r="I39" s="42">
        <f t="shared" ref="I39:Y39" si="14">I36+I37+I38</f>
        <v>191488456</v>
      </c>
      <c r="J39" s="42">
        <f t="shared" si="14"/>
        <v>86308402</v>
      </c>
      <c r="K39" s="42">
        <f t="shared" si="14"/>
        <v>147604502</v>
      </c>
      <c r="L39" s="42">
        <f t="shared" si="14"/>
        <v>39387097</v>
      </c>
      <c r="M39" s="42">
        <f t="shared" si="14"/>
        <v>70171889</v>
      </c>
      <c r="N39" s="42">
        <f t="shared" si="14"/>
        <v>786204120</v>
      </c>
      <c r="O39" s="42">
        <f t="shared" si="14"/>
        <v>0</v>
      </c>
      <c r="P39" s="42">
        <f t="shared" si="14"/>
        <v>0</v>
      </c>
      <c r="Q39" s="42">
        <f t="shared" si="14"/>
        <v>0</v>
      </c>
      <c r="R39" s="42">
        <f t="shared" si="14"/>
        <v>0</v>
      </c>
      <c r="S39" s="42">
        <f t="shared" si="14"/>
        <v>0</v>
      </c>
      <c r="T39" s="42">
        <f t="shared" si="14"/>
        <v>0</v>
      </c>
      <c r="U39" s="42">
        <f t="shared" si="14"/>
        <v>822186660</v>
      </c>
      <c r="V39" s="42">
        <f t="shared" si="14"/>
        <v>0</v>
      </c>
      <c r="W39" s="42">
        <f t="shared" si="14"/>
        <v>3630977592</v>
      </c>
      <c r="X39" s="42">
        <f t="shared" si="14"/>
        <v>63288629</v>
      </c>
      <c r="Y39" s="42">
        <f t="shared" si="14"/>
        <v>3694266221</v>
      </c>
    </row>
    <row r="40" spans="1:25" ht="12.75" customHeight="1" x14ac:dyDescent="0.2">
      <c r="A40" s="277" t="s">
        <v>267</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198244190</v>
      </c>
      <c r="W40" s="45">
        <f t="shared" ref="W40:W58" si="15">H40+I40+J40+K40-L40+M40+N40+O40+P40+Q40+R40+U40+V40+S40+T40</f>
        <v>198244190</v>
      </c>
      <c r="X40" s="41">
        <v>4733072</v>
      </c>
      <c r="Y40" s="45">
        <f t="shared" ref="Y40:Y58" si="16">W40+X40</f>
        <v>202977262</v>
      </c>
    </row>
    <row r="41" spans="1:25" ht="12.75" customHeight="1" x14ac:dyDescent="0.2">
      <c r="A41" s="277" t="s">
        <v>268</v>
      </c>
      <c r="B41" s="277"/>
      <c r="C41" s="277"/>
      <c r="D41" s="277"/>
      <c r="E41" s="277"/>
      <c r="F41" s="277"/>
      <c r="G41" s="6">
        <v>33</v>
      </c>
      <c r="H41" s="43">
        <v>0</v>
      </c>
      <c r="I41" s="43">
        <v>0</v>
      </c>
      <c r="J41" s="43">
        <v>0</v>
      </c>
      <c r="K41" s="43">
        <v>0</v>
      </c>
      <c r="L41" s="43">
        <v>0</v>
      </c>
      <c r="M41" s="43">
        <v>0</v>
      </c>
      <c r="N41" s="41">
        <v>-154063</v>
      </c>
      <c r="O41" s="43">
        <v>0</v>
      </c>
      <c r="P41" s="43">
        <v>0</v>
      </c>
      <c r="Q41" s="43">
        <v>0</v>
      </c>
      <c r="R41" s="43">
        <v>0</v>
      </c>
      <c r="S41" s="41">
        <v>0</v>
      </c>
      <c r="T41" s="41">
        <v>0</v>
      </c>
      <c r="U41" s="43">
        <v>0</v>
      </c>
      <c r="V41" s="43">
        <v>0</v>
      </c>
      <c r="W41" s="45">
        <f t="shared" si="15"/>
        <v>-154063</v>
      </c>
      <c r="X41" s="41">
        <v>77472</v>
      </c>
      <c r="Y41" s="45">
        <f t="shared" si="16"/>
        <v>-76591</v>
      </c>
    </row>
    <row r="42" spans="1:25" ht="27" customHeight="1" x14ac:dyDescent="0.2">
      <c r="A42" s="277" t="s">
        <v>280</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418</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270</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271</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281</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273</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274</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275</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419</v>
      </c>
      <c r="B50" s="277"/>
      <c r="C50" s="277"/>
      <c r="D50" s="277"/>
      <c r="E50" s="277"/>
      <c r="F50" s="277"/>
      <c r="G50" s="6">
        <v>42</v>
      </c>
      <c r="H50" s="41">
        <v>0</v>
      </c>
      <c r="I50" s="41">
        <v>4402025</v>
      </c>
      <c r="J50" s="41">
        <v>0</v>
      </c>
      <c r="K50" s="41">
        <v>0</v>
      </c>
      <c r="L50" s="41">
        <v>0</v>
      </c>
      <c r="M50" s="41">
        <v>0</v>
      </c>
      <c r="N50" s="41">
        <v>0</v>
      </c>
      <c r="O50" s="41">
        <v>0</v>
      </c>
      <c r="P50" s="41">
        <v>0</v>
      </c>
      <c r="Q50" s="41">
        <v>0</v>
      </c>
      <c r="R50" s="41">
        <v>0</v>
      </c>
      <c r="S50" s="41">
        <v>0</v>
      </c>
      <c r="T50" s="41">
        <v>0</v>
      </c>
      <c r="U50" s="41">
        <v>-908133</v>
      </c>
      <c r="V50" s="41">
        <v>0</v>
      </c>
      <c r="W50" s="45">
        <f t="shared" si="15"/>
        <v>3493892</v>
      </c>
      <c r="X50" s="41">
        <v>0</v>
      </c>
      <c r="Y50" s="45">
        <f t="shared" si="16"/>
        <v>3493892</v>
      </c>
    </row>
    <row r="51" spans="1:25" ht="26.25" customHeight="1" x14ac:dyDescent="0.2">
      <c r="A51" s="277" t="s">
        <v>420</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421</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276</v>
      </c>
      <c r="B53" s="277"/>
      <c r="C53" s="277"/>
      <c r="D53" s="277"/>
      <c r="E53" s="277"/>
      <c r="F53" s="277"/>
      <c r="G53" s="6">
        <v>45</v>
      </c>
      <c r="H53" s="41">
        <v>0</v>
      </c>
      <c r="I53" s="41">
        <v>0</v>
      </c>
      <c r="J53" s="41">
        <v>0</v>
      </c>
      <c r="K53" s="41">
        <v>0</v>
      </c>
      <c r="L53" s="41">
        <f>4154022+4425000</f>
        <v>8579022</v>
      </c>
      <c r="M53" s="41">
        <v>0</v>
      </c>
      <c r="N53" s="41">
        <v>0</v>
      </c>
      <c r="O53" s="41">
        <v>0</v>
      </c>
      <c r="P53" s="41">
        <v>0</v>
      </c>
      <c r="Q53" s="41">
        <v>0</v>
      </c>
      <c r="R53" s="41">
        <v>0</v>
      </c>
      <c r="S53" s="41">
        <v>0</v>
      </c>
      <c r="T53" s="41">
        <v>0</v>
      </c>
      <c r="U53" s="41">
        <v>0</v>
      </c>
      <c r="V53" s="41">
        <v>0</v>
      </c>
      <c r="W53" s="45">
        <f t="shared" si="15"/>
        <v>-8579022</v>
      </c>
      <c r="X53" s="41">
        <v>0</v>
      </c>
      <c r="Y53" s="45">
        <f t="shared" si="16"/>
        <v>-8579022</v>
      </c>
    </row>
    <row r="54" spans="1:25" ht="12.75" customHeight="1" x14ac:dyDescent="0.2">
      <c r="A54" s="277" t="s">
        <v>422</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430</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-91156663</v>
      </c>
      <c r="V55" s="41">
        <v>0</v>
      </c>
      <c r="W55" s="45">
        <f t="shared" si="15"/>
        <v>-91156663</v>
      </c>
      <c r="X55" s="41">
        <v>0</v>
      </c>
      <c r="Y55" s="45">
        <f t="shared" si="16"/>
        <v>-91156663</v>
      </c>
    </row>
    <row r="56" spans="1:25" ht="12.75" customHeight="1" x14ac:dyDescent="0.2">
      <c r="A56" s="277" t="s">
        <v>423</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431</v>
      </c>
      <c r="B57" s="277"/>
      <c r="C57" s="277"/>
      <c r="D57" s="277"/>
      <c r="E57" s="277"/>
      <c r="F57" s="277"/>
      <c r="G57" s="6">
        <v>49</v>
      </c>
      <c r="H57" s="41">
        <v>0</v>
      </c>
      <c r="I57" s="41">
        <v>0</v>
      </c>
      <c r="J57" s="41">
        <v>12255188</v>
      </c>
      <c r="K57" s="41">
        <v>0</v>
      </c>
      <c r="L57" s="41">
        <v>0</v>
      </c>
      <c r="M57" s="41">
        <v>4339170</v>
      </c>
      <c r="N57" s="41">
        <f>116424288+1270886</f>
        <v>117695174</v>
      </c>
      <c r="O57" s="41">
        <v>0</v>
      </c>
      <c r="P57" s="41">
        <v>0</v>
      </c>
      <c r="Q57" s="41">
        <v>0</v>
      </c>
      <c r="R57" s="41">
        <v>0</v>
      </c>
      <c r="S57" s="41">
        <v>0</v>
      </c>
      <c r="T57" s="41">
        <v>0</v>
      </c>
      <c r="U57" s="41">
        <f>-116424288-12255188-1270886-4339170</f>
        <v>-134289532</v>
      </c>
      <c r="V57" s="41">
        <v>0</v>
      </c>
      <c r="W57" s="45">
        <f t="shared" si="15"/>
        <v>0</v>
      </c>
      <c r="X57" s="41">
        <v>0</v>
      </c>
      <c r="Y57" s="45">
        <f t="shared" si="16"/>
        <v>0</v>
      </c>
    </row>
    <row r="58" spans="1:25" ht="12.75" customHeight="1" x14ac:dyDescent="0.2">
      <c r="A58" s="277" t="s">
        <v>425</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432</v>
      </c>
      <c r="B59" s="278"/>
      <c r="C59" s="278"/>
      <c r="D59" s="278"/>
      <c r="E59" s="278"/>
      <c r="F59" s="278"/>
      <c r="G59" s="8">
        <v>51</v>
      </c>
      <c r="H59" s="44">
        <f>SUM(H39:H58)</f>
        <v>1566400660</v>
      </c>
      <c r="I59" s="44">
        <f t="shared" ref="I59:Y59" si="17">SUM(I39:I58)</f>
        <v>195890481</v>
      </c>
      <c r="J59" s="44">
        <f t="shared" si="17"/>
        <v>98563590</v>
      </c>
      <c r="K59" s="44">
        <f t="shared" si="17"/>
        <v>147604502</v>
      </c>
      <c r="L59" s="44">
        <f t="shared" si="17"/>
        <v>47966119</v>
      </c>
      <c r="M59" s="44">
        <f t="shared" si="17"/>
        <v>74511059</v>
      </c>
      <c r="N59" s="44">
        <f t="shared" si="17"/>
        <v>903745231</v>
      </c>
      <c r="O59" s="44">
        <f t="shared" si="17"/>
        <v>0</v>
      </c>
      <c r="P59" s="44">
        <f t="shared" si="17"/>
        <v>0</v>
      </c>
      <c r="Q59" s="44">
        <f t="shared" si="17"/>
        <v>0</v>
      </c>
      <c r="R59" s="44">
        <f t="shared" si="17"/>
        <v>0</v>
      </c>
      <c r="S59" s="44">
        <f t="shared" si="17"/>
        <v>0</v>
      </c>
      <c r="T59" s="44">
        <f t="shared" si="17"/>
        <v>0</v>
      </c>
      <c r="U59" s="44">
        <f t="shared" si="17"/>
        <v>595832332</v>
      </c>
      <c r="V59" s="44">
        <f t="shared" si="17"/>
        <v>198244190</v>
      </c>
      <c r="W59" s="44">
        <f t="shared" si="17"/>
        <v>3732825926</v>
      </c>
      <c r="X59" s="44">
        <f t="shared" si="17"/>
        <v>68099173</v>
      </c>
      <c r="Y59" s="44">
        <f t="shared" si="17"/>
        <v>3800925099</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433</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-154063</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-154063</v>
      </c>
      <c r="X61" s="45">
        <f t="shared" si="18"/>
        <v>77472</v>
      </c>
      <c r="Y61" s="45">
        <f t="shared" si="18"/>
        <v>-76591</v>
      </c>
    </row>
    <row r="62" spans="1:25" ht="27.75" customHeight="1" x14ac:dyDescent="0.2">
      <c r="A62" s="275" t="s">
        <v>434</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-154063</v>
      </c>
      <c r="O62" s="45">
        <f t="shared" si="20"/>
        <v>0</v>
      </c>
      <c r="P62" s="45">
        <f t="shared" si="20"/>
        <v>0</v>
      </c>
      <c r="Q62" s="45">
        <f t="shared" si="20"/>
        <v>0</v>
      </c>
      <c r="R62" s="45">
        <f t="shared" si="20"/>
        <v>0</v>
      </c>
      <c r="S62" s="45">
        <f t="shared" ref="S62:T62" si="21">S40+S61</f>
        <v>0</v>
      </c>
      <c r="T62" s="45">
        <f t="shared" si="21"/>
        <v>0</v>
      </c>
      <c r="U62" s="45">
        <f t="shared" si="20"/>
        <v>0</v>
      </c>
      <c r="V62" s="45">
        <f t="shared" si="20"/>
        <v>198244190</v>
      </c>
      <c r="W62" s="45">
        <f t="shared" si="20"/>
        <v>198090127</v>
      </c>
      <c r="X62" s="45">
        <f t="shared" si="20"/>
        <v>4810544</v>
      </c>
      <c r="Y62" s="45">
        <f t="shared" si="20"/>
        <v>202900671</v>
      </c>
    </row>
    <row r="63" spans="1:25" ht="29.25" customHeight="1" x14ac:dyDescent="0.2">
      <c r="A63" s="276" t="s">
        <v>435</v>
      </c>
      <c r="B63" s="276"/>
      <c r="C63" s="276"/>
      <c r="D63" s="276"/>
      <c r="E63" s="276"/>
      <c r="F63" s="276"/>
      <c r="G63" s="8">
        <v>54</v>
      </c>
      <c r="H63" s="46">
        <f>SUM(H50:H58)</f>
        <v>0</v>
      </c>
      <c r="I63" s="46">
        <f t="shared" ref="I63:Y63" si="22">SUM(I50:I58)</f>
        <v>4402025</v>
      </c>
      <c r="J63" s="46">
        <f t="shared" si="22"/>
        <v>12255188</v>
      </c>
      <c r="K63" s="46">
        <f t="shared" si="22"/>
        <v>0</v>
      </c>
      <c r="L63" s="46">
        <f t="shared" si="22"/>
        <v>8579022</v>
      </c>
      <c r="M63" s="46">
        <f t="shared" si="22"/>
        <v>4339170</v>
      </c>
      <c r="N63" s="46">
        <f t="shared" si="22"/>
        <v>117695174</v>
      </c>
      <c r="O63" s="46">
        <f t="shared" si="22"/>
        <v>0</v>
      </c>
      <c r="P63" s="46">
        <f t="shared" si="22"/>
        <v>0</v>
      </c>
      <c r="Q63" s="46">
        <f t="shared" si="22"/>
        <v>0</v>
      </c>
      <c r="R63" s="46">
        <f t="shared" si="22"/>
        <v>0</v>
      </c>
      <c r="S63" s="46">
        <f t="shared" ref="S63:T63" si="23">SUM(S50:S58)</f>
        <v>0</v>
      </c>
      <c r="T63" s="46">
        <f t="shared" si="23"/>
        <v>0</v>
      </c>
      <c r="U63" s="46">
        <f t="shared" si="22"/>
        <v>-226354328</v>
      </c>
      <c r="V63" s="46">
        <f t="shared" si="22"/>
        <v>0</v>
      </c>
      <c r="W63" s="46">
        <f t="shared" si="22"/>
        <v>-96241793</v>
      </c>
      <c r="X63" s="46">
        <f t="shared" si="22"/>
        <v>0</v>
      </c>
      <c r="Y63" s="46">
        <f t="shared" si="22"/>
        <v>-96241793</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zoomScaleNormal="100" zoomScaleSheetLayoutView="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36.75"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13" customHeight="1" x14ac:dyDescent="0.2">
      <c r="A26" s="303"/>
      <c r="B26" s="303"/>
      <c r="C26" s="303"/>
      <c r="D26" s="303"/>
      <c r="E26" s="303"/>
      <c r="F26" s="303"/>
      <c r="G26" s="303"/>
      <c r="H26" s="303"/>
      <c r="I26" s="303"/>
    </row>
    <row r="27" spans="1:9" ht="40.5" customHeight="1" x14ac:dyDescent="0.2">
      <c r="A27" s="303"/>
      <c r="B27" s="303"/>
      <c r="C27" s="303"/>
      <c r="D27" s="303"/>
      <c r="E27" s="303"/>
      <c r="F27" s="303"/>
      <c r="G27" s="303"/>
      <c r="H27" s="303"/>
      <c r="I27" s="303"/>
    </row>
    <row r="28" spans="1:9" ht="204.75"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36.75" customHeight="1" x14ac:dyDescent="0.2">
      <c r="A33" s="303"/>
      <c r="B33" s="303"/>
      <c r="C33" s="303"/>
      <c r="D33" s="303"/>
      <c r="E33" s="303"/>
      <c r="F33" s="303"/>
      <c r="G33" s="303"/>
      <c r="H33" s="303"/>
      <c r="I33" s="303"/>
    </row>
    <row r="34" spans="1:9" ht="136.5" customHeight="1" x14ac:dyDescent="0.2">
      <c r="A34" s="303"/>
      <c r="B34" s="303"/>
      <c r="C34" s="303"/>
      <c r="D34" s="303"/>
      <c r="E34" s="303"/>
      <c r="F34" s="303"/>
      <c r="G34" s="303"/>
      <c r="H34" s="303"/>
      <c r="I34" s="303"/>
    </row>
    <row r="35" spans="1:9" ht="60" customHeight="1" x14ac:dyDescent="0.2">
      <c r="A35" s="303"/>
      <c r="B35" s="303"/>
      <c r="C35" s="303"/>
      <c r="D35" s="303"/>
      <c r="E35" s="303"/>
      <c r="F35" s="303"/>
      <c r="G35" s="303"/>
      <c r="H35" s="303"/>
      <c r="I35" s="303"/>
    </row>
    <row r="36" spans="1:9" ht="108" customHeight="1" x14ac:dyDescent="0.2">
      <c r="A36" s="303"/>
      <c r="B36" s="303"/>
      <c r="C36" s="303"/>
      <c r="D36" s="303"/>
      <c r="E36" s="303"/>
      <c r="F36" s="303"/>
      <c r="G36" s="303"/>
      <c r="H36" s="303"/>
      <c r="I36" s="303"/>
    </row>
  </sheetData>
  <mergeCells count="1">
    <mergeCell ref="A1:I36"/>
  </mergeCells>
  <pageMargins left="0.70866141732283472" right="0.70866141732283472" top="0.74803149606299213" bottom="0.74803149606299213" header="0.31496062992125984" footer="0.31496062992125984"/>
  <pageSetup paperSize="9" scale="86"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2022-07-14T20:53:37Z</cp:lastPrinted>
  <dcterms:created xsi:type="dcterms:W3CDTF">2008-10-17T11:51:54Z</dcterms:created>
  <dcterms:modified xsi:type="dcterms:W3CDTF">2022-07-15T08:03:09Z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