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19" i="18" l="1"/>
  <c r="J19" i="18"/>
  <c r="K24" i="18"/>
  <c r="J10" i="18" l="1"/>
  <c r="J24" i="18"/>
  <c r="J101" i="21" l="1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41" i="21" l="1"/>
  <c r="J70" i="21"/>
  <c r="J115" i="21" s="1"/>
  <c r="J9" i="21"/>
  <c r="J67" i="2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AC5" i="14" s="1"/>
  <c r="Y6" i="14"/>
  <c r="Z6" i="14"/>
  <c r="AA6" i="14"/>
  <c r="AB6" i="14"/>
  <c r="AC6" i="14" s="1"/>
  <c r="Y7" i="14"/>
  <c r="Z7" i="14"/>
  <c r="AA7" i="14"/>
  <c r="AB7" i="14"/>
  <c r="AC7" i="14" s="1"/>
  <c r="Y8" i="14"/>
  <c r="Z8" i="14"/>
  <c r="AA8" i="14"/>
  <c r="AB8" i="14"/>
  <c r="AC8" i="14" s="1"/>
  <c r="Y9" i="14"/>
  <c r="Z9" i="14"/>
  <c r="AA9" i="14"/>
  <c r="AB9" i="14"/>
  <c r="Y10" i="14"/>
  <c r="Z10" i="14"/>
  <c r="AA10" i="14"/>
  <c r="AB10" i="14"/>
  <c r="AC10" i="14" s="1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AC14" i="14" s="1"/>
  <c r="Y15" i="14"/>
  <c r="Z15" i="14"/>
  <c r="AA15" i="14"/>
  <c r="AB15" i="14"/>
  <c r="AC15" i="14" s="1"/>
  <c r="Y16" i="14"/>
  <c r="Z16" i="14"/>
  <c r="AA16" i="14"/>
  <c r="AB16" i="14"/>
  <c r="AC16" i="14" s="1"/>
  <c r="Y17" i="14"/>
  <c r="Z17" i="14"/>
  <c r="AA17" i="14"/>
  <c r="AB17" i="14"/>
  <c r="AC17" i="14" s="1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AC21" i="14" s="1"/>
  <c r="Y22" i="14"/>
  <c r="Z22" i="14"/>
  <c r="AA22" i="14"/>
  <c r="AB22" i="14"/>
  <c r="Y23" i="14"/>
  <c r="Z23" i="14"/>
  <c r="AA23" i="14"/>
  <c r="AC23" i="14" s="1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C30" i="14" s="1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C46" i="14" s="1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C62" i="14" s="1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C78" i="14" s="1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C94" i="14" s="1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H8" i="14" s="1"/>
  <c r="J9" i="14"/>
  <c r="F9" i="14"/>
  <c r="H9" i="14" s="1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H19" i="14" s="1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F23" i="14"/>
  <c r="K23" i="14"/>
  <c r="J24" i="14"/>
  <c r="F24" i="14"/>
  <c r="K24" i="14"/>
  <c r="J25" i="14"/>
  <c r="F25" i="14"/>
  <c r="K25" i="14"/>
  <c r="J26" i="14"/>
  <c r="F26" i="14"/>
  <c r="H26" i="14" s="1"/>
  <c r="K26" i="14"/>
  <c r="J27" i="14"/>
  <c r="F27" i="14"/>
  <c r="K27" i="14"/>
  <c r="J28" i="14"/>
  <c r="F28" i="14"/>
  <c r="K28" i="14"/>
  <c r="J29" i="14"/>
  <c r="F29" i="14"/>
  <c r="K29" i="14"/>
  <c r="J30" i="14"/>
  <c r="F30" i="14"/>
  <c r="K30" i="14"/>
  <c r="J31" i="14"/>
  <c r="I31" i="14" s="1"/>
  <c r="F31" i="14"/>
  <c r="K31" i="14"/>
  <c r="J32" i="14"/>
  <c r="F32" i="14"/>
  <c r="H32" i="14" s="1"/>
  <c r="K32" i="14"/>
  <c r="J33" i="14"/>
  <c r="H33" i="14" s="1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F38" i="14"/>
  <c r="K38" i="14"/>
  <c r="J39" i="14"/>
  <c r="I39" i="14" s="1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H44" i="14" s="1"/>
  <c r="K44" i="14"/>
  <c r="J45" i="14"/>
  <c r="I45" i="14" s="1"/>
  <c r="F45" i="14"/>
  <c r="K45" i="14"/>
  <c r="H45" i="14" s="1"/>
  <c r="J46" i="14"/>
  <c r="F46" i="14"/>
  <c r="K46" i="14"/>
  <c r="J47" i="14"/>
  <c r="I47" i="14" s="1"/>
  <c r="F47" i="14"/>
  <c r="K47" i="14"/>
  <c r="J48" i="14"/>
  <c r="F48" i="14"/>
  <c r="H48" i="14" s="1"/>
  <c r="K48" i="14"/>
  <c r="J49" i="14"/>
  <c r="H49" i="14" s="1"/>
  <c r="F49" i="14"/>
  <c r="K49" i="14"/>
  <c r="J50" i="14"/>
  <c r="F50" i="14"/>
  <c r="K50" i="14"/>
  <c r="H50" i="14"/>
  <c r="J51" i="14"/>
  <c r="F51" i="14"/>
  <c r="K51" i="14"/>
  <c r="J52" i="14"/>
  <c r="I52" i="14" s="1"/>
  <c r="F52" i="14"/>
  <c r="K52" i="14"/>
  <c r="J53" i="14"/>
  <c r="F53" i="14"/>
  <c r="K53" i="14"/>
  <c r="J54" i="14"/>
  <c r="I54" i="14" s="1"/>
  <c r="F54" i="14"/>
  <c r="H54" i="14"/>
  <c r="K54" i="14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H58" i="14" s="1"/>
  <c r="K58" i="14"/>
  <c r="J59" i="14"/>
  <c r="F59" i="14"/>
  <c r="K59" i="14"/>
  <c r="H59" i="14" s="1"/>
  <c r="J60" i="14"/>
  <c r="F60" i="14"/>
  <c r="K60" i="14"/>
  <c r="J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I69" i="14" s="1"/>
  <c r="J70" i="14"/>
  <c r="F70" i="14"/>
  <c r="K70" i="14"/>
  <c r="J71" i="14"/>
  <c r="H71" i="14" s="1"/>
  <c r="F71" i="14"/>
  <c r="K71" i="14"/>
  <c r="J72" i="14"/>
  <c r="F72" i="14"/>
  <c r="K72" i="14"/>
  <c r="J73" i="14"/>
  <c r="F73" i="14"/>
  <c r="K73" i="14"/>
  <c r="J74" i="14"/>
  <c r="H74" i="14" s="1"/>
  <c r="F74" i="14"/>
  <c r="K74" i="14"/>
  <c r="J75" i="14"/>
  <c r="F75" i="14"/>
  <c r="K75" i="14"/>
  <c r="J76" i="14"/>
  <c r="I76" i="14" s="1"/>
  <c r="F76" i="14"/>
  <c r="K76" i="14"/>
  <c r="J77" i="14"/>
  <c r="F77" i="14"/>
  <c r="K77" i="14"/>
  <c r="J78" i="14"/>
  <c r="F78" i="14"/>
  <c r="K78" i="14"/>
  <c r="J79" i="14"/>
  <c r="H79" i="14"/>
  <c r="F79" i="14"/>
  <c r="K79" i="14"/>
  <c r="I79" i="14" s="1"/>
  <c r="J80" i="14"/>
  <c r="F80" i="14"/>
  <c r="H80" i="14" s="1"/>
  <c r="K80" i="14"/>
  <c r="J81" i="14"/>
  <c r="I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J87" i="14"/>
  <c r="I87" i="14" s="1"/>
  <c r="F87" i="14"/>
  <c r="K87" i="14"/>
  <c r="J88" i="14"/>
  <c r="F88" i="14"/>
  <c r="K88" i="14"/>
  <c r="J89" i="14"/>
  <c r="I89" i="14" s="1"/>
  <c r="F89" i="14"/>
  <c r="K89" i="14"/>
  <c r="J90" i="14"/>
  <c r="F90" i="14"/>
  <c r="K90" i="14"/>
  <c r="J91" i="14"/>
  <c r="I91" i="14" s="1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F95" i="14"/>
  <c r="K95" i="14"/>
  <c r="J96" i="14"/>
  <c r="F96" i="14"/>
  <c r="H96" i="14" s="1"/>
  <c r="K96" i="14"/>
  <c r="J97" i="14"/>
  <c r="I97" i="14" s="1"/>
  <c r="F97" i="14"/>
  <c r="K97" i="14"/>
  <c r="J98" i="14"/>
  <c r="F98" i="14"/>
  <c r="K98" i="14"/>
  <c r="J99" i="14"/>
  <c r="I99" i="14" s="1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J103" i="14"/>
  <c r="I103" i="14" s="1"/>
  <c r="F103" i="14"/>
  <c r="K103" i="14"/>
  <c r="J104" i="14"/>
  <c r="F104" i="14"/>
  <c r="K104" i="14"/>
  <c r="J105" i="14"/>
  <c r="I105" i="14" s="1"/>
  <c r="F105" i="14"/>
  <c r="K105" i="14"/>
  <c r="J106" i="14"/>
  <c r="F106" i="14"/>
  <c r="H106" i="14" s="1"/>
  <c r="K106" i="14"/>
  <c r="J107" i="14"/>
  <c r="I107" i="14" s="1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I113" i="14" s="1"/>
  <c r="F113" i="14"/>
  <c r="K113" i="14"/>
  <c r="J114" i="14"/>
  <c r="F114" i="14"/>
  <c r="K114" i="14"/>
  <c r="J115" i="14"/>
  <c r="I115" i="14" s="1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J119" i="14"/>
  <c r="I119" i="14" s="1"/>
  <c r="F119" i="14"/>
  <c r="K119" i="14"/>
  <c r="J120" i="14"/>
  <c r="F120" i="14"/>
  <c r="K120" i="14"/>
  <c r="J121" i="14"/>
  <c r="I121" i="14" s="1"/>
  <c r="F121" i="14"/>
  <c r="K121" i="14"/>
  <c r="J122" i="14"/>
  <c r="F122" i="14"/>
  <c r="H122" i="14" s="1"/>
  <c r="K122" i="14"/>
  <c r="J123" i="14"/>
  <c r="I123" i="14" s="1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I129" i="14" s="1"/>
  <c r="F129" i="14"/>
  <c r="K129" i="14"/>
  <c r="J130" i="14"/>
  <c r="F130" i="14"/>
  <c r="H130" i="14" s="1"/>
  <c r="K130" i="14"/>
  <c r="J131" i="14"/>
  <c r="I131" i="14" s="1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I137" i="14" s="1"/>
  <c r="F137" i="14"/>
  <c r="K137" i="14"/>
  <c r="J138" i="14"/>
  <c r="F138" i="14"/>
  <c r="H138" i="14" s="1"/>
  <c r="K138" i="14"/>
  <c r="I138" i="14" s="1"/>
  <c r="J139" i="14"/>
  <c r="F139" i="14"/>
  <c r="K139" i="14"/>
  <c r="J140" i="14"/>
  <c r="F140" i="14"/>
  <c r="H140" i="14" s="1"/>
  <c r="K140" i="14"/>
  <c r="J141" i="14"/>
  <c r="F141" i="14"/>
  <c r="K141" i="14"/>
  <c r="J142" i="14"/>
  <c r="F142" i="14"/>
  <c r="H142" i="14" s="1"/>
  <c r="K142" i="14"/>
  <c r="I142" i="14" s="1"/>
  <c r="J143" i="14"/>
  <c r="F143" i="14"/>
  <c r="K143" i="14"/>
  <c r="I143" i="14" s="1"/>
  <c r="J144" i="14"/>
  <c r="F144" i="14"/>
  <c r="H144" i="14" s="1"/>
  <c r="K144" i="14"/>
  <c r="J145" i="14"/>
  <c r="F145" i="14"/>
  <c r="K145" i="14"/>
  <c r="I145" i="14" s="1"/>
  <c r="J146" i="14"/>
  <c r="F146" i="14"/>
  <c r="H146" i="14" s="1"/>
  <c r="K146" i="14"/>
  <c r="I146" i="14" s="1"/>
  <c r="J147" i="14"/>
  <c r="F147" i="14"/>
  <c r="K147" i="14"/>
  <c r="J148" i="14"/>
  <c r="F148" i="14"/>
  <c r="H148" i="14" s="1"/>
  <c r="K148" i="14"/>
  <c r="J149" i="14"/>
  <c r="F149" i="14"/>
  <c r="K149" i="14"/>
  <c r="J150" i="14"/>
  <c r="F150" i="14"/>
  <c r="H150" i="14" s="1"/>
  <c r="K150" i="14"/>
  <c r="I150" i="14" s="1"/>
  <c r="J151" i="14"/>
  <c r="F151" i="14"/>
  <c r="K151" i="14"/>
  <c r="I151" i="14" s="1"/>
  <c r="J152" i="14"/>
  <c r="F152" i="14"/>
  <c r="H152" i="14" s="1"/>
  <c r="K152" i="14"/>
  <c r="J153" i="14"/>
  <c r="F153" i="14"/>
  <c r="K153" i="14"/>
  <c r="I153" i="14" s="1"/>
  <c r="J154" i="14"/>
  <c r="F154" i="14"/>
  <c r="H154" i="14" s="1"/>
  <c r="K154" i="14"/>
  <c r="I154" i="14" s="1"/>
  <c r="J155" i="14"/>
  <c r="F155" i="14"/>
  <c r="K155" i="14"/>
  <c r="J156" i="14"/>
  <c r="F156" i="14"/>
  <c r="H156" i="14" s="1"/>
  <c r="K156" i="14"/>
  <c r="J157" i="14"/>
  <c r="F157" i="14"/>
  <c r="K157" i="14"/>
  <c r="J158" i="14"/>
  <c r="F158" i="14"/>
  <c r="H158" i="14" s="1"/>
  <c r="K158" i="14"/>
  <c r="I158" i="14" s="1"/>
  <c r="J159" i="14"/>
  <c r="F159" i="14"/>
  <c r="K159" i="14"/>
  <c r="I159" i="14" s="1"/>
  <c r="J160" i="14"/>
  <c r="F160" i="14"/>
  <c r="H160" i="14" s="1"/>
  <c r="K160" i="14"/>
  <c r="J161" i="14"/>
  <c r="F161" i="14"/>
  <c r="K161" i="14"/>
  <c r="I161" i="14" s="1"/>
  <c r="J162" i="14"/>
  <c r="F162" i="14"/>
  <c r="H162" i="14" s="1"/>
  <c r="K162" i="14"/>
  <c r="I162" i="14" s="1"/>
  <c r="J163" i="14"/>
  <c r="F163" i="14"/>
  <c r="K163" i="14"/>
  <c r="J164" i="14"/>
  <c r="F164" i="14"/>
  <c r="H164" i="14" s="1"/>
  <c r="K164" i="14"/>
  <c r="J165" i="14"/>
  <c r="F165" i="14"/>
  <c r="K165" i="14"/>
  <c r="J166" i="14"/>
  <c r="F166" i="14"/>
  <c r="H166" i="14" s="1"/>
  <c r="K166" i="14"/>
  <c r="I166" i="14" s="1"/>
  <c r="J167" i="14"/>
  <c r="F167" i="14"/>
  <c r="K167" i="14"/>
  <c r="I167" i="14" s="1"/>
  <c r="J168" i="14"/>
  <c r="F168" i="14"/>
  <c r="H168" i="14" s="1"/>
  <c r="K168" i="14"/>
  <c r="J169" i="14"/>
  <c r="F169" i="14"/>
  <c r="K169" i="14"/>
  <c r="I169" i="14" s="1"/>
  <c r="J170" i="14"/>
  <c r="F170" i="14"/>
  <c r="H170" i="14" s="1"/>
  <c r="K170" i="14"/>
  <c r="I170" i="14" s="1"/>
  <c r="J171" i="14"/>
  <c r="F171" i="14"/>
  <c r="K171" i="14"/>
  <c r="J172" i="14"/>
  <c r="F172" i="14"/>
  <c r="H172" i="14" s="1"/>
  <c r="K172" i="14"/>
  <c r="J173" i="14"/>
  <c r="F173" i="14"/>
  <c r="K173" i="14"/>
  <c r="J174" i="14"/>
  <c r="F174" i="14"/>
  <c r="H174" i="14" s="1"/>
  <c r="K174" i="14"/>
  <c r="I174" i="14" s="1"/>
  <c r="J175" i="14"/>
  <c r="F175" i="14"/>
  <c r="K175" i="14"/>
  <c r="I175" i="14" s="1"/>
  <c r="J176" i="14"/>
  <c r="F176" i="14"/>
  <c r="H176" i="14" s="1"/>
  <c r="K176" i="14"/>
  <c r="J177" i="14"/>
  <c r="F177" i="14"/>
  <c r="H177" i="14" s="1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K265" i="14"/>
  <c r="J266" i="14"/>
  <c r="F266" i="14"/>
  <c r="K266" i="14"/>
  <c r="I266" i="14" s="1"/>
  <c r="J267" i="14"/>
  <c r="F267" i="14"/>
  <c r="K267" i="14"/>
  <c r="J268" i="14"/>
  <c r="H268" i="14" s="1"/>
  <c r="F268" i="14"/>
  <c r="K268" i="14"/>
  <c r="J269" i="14"/>
  <c r="F269" i="14"/>
  <c r="K269" i="14"/>
  <c r="J270" i="14"/>
  <c r="F270" i="14"/>
  <c r="K270" i="14"/>
  <c r="J271" i="14"/>
  <c r="F271" i="14"/>
  <c r="K271" i="14"/>
  <c r="J272" i="14"/>
  <c r="F272" i="14"/>
  <c r="K272" i="14"/>
  <c r="I272" i="14" s="1"/>
  <c r="J273" i="14"/>
  <c r="F273" i="14"/>
  <c r="K273" i="14"/>
  <c r="J274" i="14"/>
  <c r="F274" i="14"/>
  <c r="K274" i="14"/>
  <c r="J275" i="14"/>
  <c r="H275" i="14" s="1"/>
  <c r="F275" i="14"/>
  <c r="K275" i="14"/>
  <c r="J276" i="14"/>
  <c r="H276" i="14" s="1"/>
  <c r="F276" i="14"/>
  <c r="K276" i="14"/>
  <c r="J277" i="14"/>
  <c r="H277" i="14" s="1"/>
  <c r="F277" i="14"/>
  <c r="K277" i="14"/>
  <c r="J278" i="14"/>
  <c r="F278" i="14"/>
  <c r="K278" i="14"/>
  <c r="J279" i="14"/>
  <c r="F279" i="14"/>
  <c r="K279" i="14"/>
  <c r="J280" i="14"/>
  <c r="F280" i="14"/>
  <c r="H280" i="14" s="1"/>
  <c r="K280" i="14"/>
  <c r="J281" i="14"/>
  <c r="F281" i="14"/>
  <c r="K281" i="14"/>
  <c r="J282" i="14"/>
  <c r="F282" i="14"/>
  <c r="K282" i="14"/>
  <c r="I282" i="14" s="1"/>
  <c r="J283" i="14"/>
  <c r="I283" i="14" s="1"/>
  <c r="F283" i="14"/>
  <c r="H283" i="14"/>
  <c r="K283" i="14"/>
  <c r="J284" i="14"/>
  <c r="F284" i="14"/>
  <c r="H284" i="14"/>
  <c r="K284" i="14"/>
  <c r="J285" i="14"/>
  <c r="I285" i="14" s="1"/>
  <c r="F285" i="14"/>
  <c r="H285" i="14"/>
  <c r="K285" i="14"/>
  <c r="J286" i="14"/>
  <c r="F286" i="14"/>
  <c r="K286" i="14"/>
  <c r="I286" i="14" s="1"/>
  <c r="J287" i="14"/>
  <c r="F287" i="14"/>
  <c r="K287" i="14"/>
  <c r="J288" i="14"/>
  <c r="H288" i="14" s="1"/>
  <c r="F288" i="14"/>
  <c r="K288" i="14"/>
  <c r="I288" i="14" s="1"/>
  <c r="J289" i="14"/>
  <c r="F289" i="14"/>
  <c r="K289" i="14"/>
  <c r="J290" i="14"/>
  <c r="F290" i="14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J296" i="14"/>
  <c r="F296" i="14"/>
  <c r="H296" i="14" s="1"/>
  <c r="K296" i="14"/>
  <c r="J297" i="14"/>
  <c r="F297" i="14"/>
  <c r="K297" i="14"/>
  <c r="J298" i="14"/>
  <c r="F298" i="14"/>
  <c r="K298" i="14"/>
  <c r="I298" i="14" s="1"/>
  <c r="J299" i="14"/>
  <c r="F299" i="14"/>
  <c r="K299" i="14"/>
  <c r="J300" i="14"/>
  <c r="H300" i="14" s="1"/>
  <c r="F300" i="14"/>
  <c r="K300" i="14"/>
  <c r="J301" i="14"/>
  <c r="I301" i="14" s="1"/>
  <c r="F301" i="14"/>
  <c r="H301" i="14"/>
  <c r="K301" i="14"/>
  <c r="J302" i="14"/>
  <c r="F302" i="14"/>
  <c r="K302" i="14"/>
  <c r="I302" i="14" s="1"/>
  <c r="J303" i="14"/>
  <c r="F303" i="14"/>
  <c r="K303" i="14"/>
  <c r="J304" i="14"/>
  <c r="H304" i="14" s="1"/>
  <c r="F304" i="14"/>
  <c r="K304" i="14"/>
  <c r="I304" i="14" s="1"/>
  <c r="J305" i="14"/>
  <c r="F305" i="14"/>
  <c r="K305" i="14"/>
  <c r="J306" i="14"/>
  <c r="F306" i="14"/>
  <c r="K306" i="14"/>
  <c r="J307" i="14"/>
  <c r="H307" i="14" s="1"/>
  <c r="F307" i="14"/>
  <c r="K307" i="14"/>
  <c r="J308" i="14"/>
  <c r="H308" i="14" s="1"/>
  <c r="F308" i="14"/>
  <c r="K308" i="14"/>
  <c r="J309" i="14"/>
  <c r="H309" i="14" s="1"/>
  <c r="F309" i="14"/>
  <c r="K309" i="14"/>
  <c r="J310" i="14"/>
  <c r="F310" i="14"/>
  <c r="K310" i="14"/>
  <c r="J311" i="14"/>
  <c r="F311" i="14"/>
  <c r="K311" i="14"/>
  <c r="I311" i="14" s="1"/>
  <c r="J312" i="14"/>
  <c r="F312" i="14"/>
  <c r="H312" i="14" s="1"/>
  <c r="K312" i="14"/>
  <c r="I312" i="14" s="1"/>
  <c r="J313" i="14"/>
  <c r="F313" i="14"/>
  <c r="K313" i="14"/>
  <c r="I313" i="14" s="1"/>
  <c r="J314" i="14"/>
  <c r="F314" i="14"/>
  <c r="H314" i="14" s="1"/>
  <c r="K314" i="14"/>
  <c r="I314" i="14" s="1"/>
  <c r="J315" i="14"/>
  <c r="F315" i="14"/>
  <c r="K315" i="14"/>
  <c r="J316" i="14"/>
  <c r="F316" i="14"/>
  <c r="H316" i="14" s="1"/>
  <c r="K316" i="14"/>
  <c r="I316" i="14" s="1"/>
  <c r="J317" i="14"/>
  <c r="F317" i="14"/>
  <c r="K317" i="14"/>
  <c r="J318" i="14"/>
  <c r="F318" i="14"/>
  <c r="H318" i="14" s="1"/>
  <c r="K318" i="14"/>
  <c r="I318" i="14" s="1"/>
  <c r="J319" i="14"/>
  <c r="F319" i="14"/>
  <c r="K319" i="14"/>
  <c r="I319" i="14" s="1"/>
  <c r="J320" i="14"/>
  <c r="F320" i="14"/>
  <c r="H320" i="14" s="1"/>
  <c r="K320" i="14"/>
  <c r="I320" i="14" s="1"/>
  <c r="J321" i="14"/>
  <c r="F321" i="14"/>
  <c r="K321" i="14"/>
  <c r="I321" i="14" s="1"/>
  <c r="J322" i="14"/>
  <c r="F322" i="14"/>
  <c r="H322" i="14" s="1"/>
  <c r="K322" i="14"/>
  <c r="I322" i="14" s="1"/>
  <c r="J323" i="14"/>
  <c r="F323" i="14"/>
  <c r="K323" i="14"/>
  <c r="J324" i="14"/>
  <c r="F324" i="14"/>
  <c r="H324" i="14" s="1"/>
  <c r="K324" i="14"/>
  <c r="I324" i="14" s="1"/>
  <c r="J325" i="14"/>
  <c r="F325" i="14"/>
  <c r="K325" i="14"/>
  <c r="J326" i="14"/>
  <c r="F326" i="14"/>
  <c r="H326" i="14" s="1"/>
  <c r="K326" i="14"/>
  <c r="I326" i="14" s="1"/>
  <c r="J327" i="14"/>
  <c r="F327" i="14"/>
  <c r="K327" i="14"/>
  <c r="I327" i="14" s="1"/>
  <c r="J328" i="14"/>
  <c r="F328" i="14"/>
  <c r="H328" i="14" s="1"/>
  <c r="K328" i="14"/>
  <c r="I328" i="14" s="1"/>
  <c r="J329" i="14"/>
  <c r="F329" i="14"/>
  <c r="K329" i="14"/>
  <c r="I329" i="14" s="1"/>
  <c r="J330" i="14"/>
  <c r="F330" i="14"/>
  <c r="H330" i="14" s="1"/>
  <c r="K330" i="14"/>
  <c r="I330" i="14" s="1"/>
  <c r="J331" i="14"/>
  <c r="F331" i="14"/>
  <c r="K331" i="14"/>
  <c r="J332" i="14"/>
  <c r="F332" i="14"/>
  <c r="H332" i="14" s="1"/>
  <c r="K332" i="14"/>
  <c r="I332" i="14" s="1"/>
  <c r="J333" i="14"/>
  <c r="F333" i="14"/>
  <c r="K333" i="14"/>
  <c r="J334" i="14"/>
  <c r="F334" i="14"/>
  <c r="H334" i="14" s="1"/>
  <c r="K334" i="14"/>
  <c r="I334" i="14" s="1"/>
  <c r="J335" i="14"/>
  <c r="F335" i="14"/>
  <c r="K335" i="14"/>
  <c r="J336" i="14"/>
  <c r="I336" i="14" s="1"/>
  <c r="F336" i="14"/>
  <c r="K336" i="14"/>
  <c r="J337" i="14"/>
  <c r="F337" i="14"/>
  <c r="K337" i="14"/>
  <c r="J338" i="14"/>
  <c r="F338" i="14"/>
  <c r="K338" i="14"/>
  <c r="J339" i="14"/>
  <c r="F339" i="14"/>
  <c r="K339" i="14"/>
  <c r="I339" i="14" s="1"/>
  <c r="J340" i="14"/>
  <c r="F340" i="14"/>
  <c r="H340" i="14" s="1"/>
  <c r="K340" i="14"/>
  <c r="I340" i="14" s="1"/>
  <c r="J341" i="14"/>
  <c r="F341" i="14"/>
  <c r="H341" i="14" s="1"/>
  <c r="K341" i="14"/>
  <c r="J342" i="14"/>
  <c r="F342" i="14"/>
  <c r="K342" i="14"/>
  <c r="H342" i="14" s="1"/>
  <c r="J343" i="14"/>
  <c r="I343" i="14" s="1"/>
  <c r="F343" i="14"/>
  <c r="H343" i="14" s="1"/>
  <c r="K343" i="14"/>
  <c r="J344" i="14"/>
  <c r="H344" i="14" s="1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H349" i="14" s="1"/>
  <c r="K349" i="14"/>
  <c r="J350" i="14"/>
  <c r="F350" i="14"/>
  <c r="K350" i="14"/>
  <c r="I350" i="14" s="1"/>
  <c r="J351" i="14"/>
  <c r="F351" i="14"/>
  <c r="H351" i="14" s="1"/>
  <c r="K351" i="14"/>
  <c r="J352" i="14"/>
  <c r="F352" i="14"/>
  <c r="K352" i="14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I359" i="14" s="1"/>
  <c r="J360" i="14"/>
  <c r="F360" i="14"/>
  <c r="K360" i="14"/>
  <c r="J361" i="14"/>
  <c r="F361" i="14"/>
  <c r="K361" i="14"/>
  <c r="J362" i="14"/>
  <c r="F362" i="14"/>
  <c r="H362" i="14" s="1"/>
  <c r="K362" i="14"/>
  <c r="J363" i="14"/>
  <c r="F363" i="14"/>
  <c r="K363" i="14"/>
  <c r="J364" i="14"/>
  <c r="F364" i="14"/>
  <c r="H364" i="14" s="1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H369" i="14" s="1"/>
  <c r="F369" i="14"/>
  <c r="K369" i="14"/>
  <c r="J370" i="14"/>
  <c r="F370" i="14"/>
  <c r="H370" i="14" s="1"/>
  <c r="K370" i="14"/>
  <c r="J371" i="14"/>
  <c r="F371" i="14"/>
  <c r="K371" i="14"/>
  <c r="J372" i="14"/>
  <c r="H372" i="14" s="1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J376" i="14"/>
  <c r="F376" i="14"/>
  <c r="K376" i="14"/>
  <c r="J377" i="14"/>
  <c r="F377" i="14"/>
  <c r="K377" i="14"/>
  <c r="J378" i="14"/>
  <c r="F378" i="14"/>
  <c r="K378" i="14"/>
  <c r="J379" i="14"/>
  <c r="F379" i="14"/>
  <c r="K379" i="14"/>
  <c r="J380" i="14"/>
  <c r="F380" i="14"/>
  <c r="K380" i="14"/>
  <c r="H380" i="14" s="1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H384" i="14" s="1"/>
  <c r="F384" i="14"/>
  <c r="K384" i="14"/>
  <c r="J385" i="14"/>
  <c r="F385" i="14"/>
  <c r="K385" i="14"/>
  <c r="J386" i="14"/>
  <c r="F386" i="14"/>
  <c r="K386" i="14"/>
  <c r="J387" i="14"/>
  <c r="F387" i="14"/>
  <c r="K387" i="14"/>
  <c r="J388" i="14"/>
  <c r="H388" i="14" s="1"/>
  <c r="F388" i="14"/>
  <c r="K388" i="14"/>
  <c r="J389" i="14"/>
  <c r="F389" i="14"/>
  <c r="H389" i="14" s="1"/>
  <c r="K389" i="14"/>
  <c r="J390" i="14"/>
  <c r="F390" i="14"/>
  <c r="K390" i="14"/>
  <c r="J391" i="14"/>
  <c r="F391" i="14"/>
  <c r="K391" i="14"/>
  <c r="H391" i="14" s="1"/>
  <c r="J392" i="14"/>
  <c r="F392" i="14"/>
  <c r="H392" i="14" s="1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6" i="14"/>
  <c r="I28" i="14"/>
  <c r="I30" i="14"/>
  <c r="I32" i="14"/>
  <c r="I34" i="14"/>
  <c r="I35" i="14"/>
  <c r="I36" i="14"/>
  <c r="I37" i="14"/>
  <c r="I38" i="14"/>
  <c r="I40" i="14"/>
  <c r="I41" i="14"/>
  <c r="I42" i="14"/>
  <c r="I44" i="14"/>
  <c r="I46" i="14"/>
  <c r="I48" i="14"/>
  <c r="I49" i="14"/>
  <c r="I50" i="14"/>
  <c r="I51" i="14"/>
  <c r="I53" i="14"/>
  <c r="I56" i="14"/>
  <c r="I58" i="14"/>
  <c r="I60" i="14"/>
  <c r="I62" i="14"/>
  <c r="I66" i="14"/>
  <c r="I68" i="14"/>
  <c r="I70" i="14"/>
  <c r="I72" i="14"/>
  <c r="I74" i="14"/>
  <c r="I77" i="14"/>
  <c r="I80" i="14"/>
  <c r="I82" i="14"/>
  <c r="I84" i="14"/>
  <c r="I86" i="14"/>
  <c r="I88" i="14"/>
  <c r="I90" i="14"/>
  <c r="I92" i="14"/>
  <c r="I94" i="14"/>
  <c r="I96" i="14"/>
  <c r="I98" i="14"/>
  <c r="I100" i="14"/>
  <c r="I102" i="14"/>
  <c r="I104" i="14"/>
  <c r="I106" i="14"/>
  <c r="I108" i="14"/>
  <c r="I110" i="14"/>
  <c r="I112" i="14"/>
  <c r="I114" i="14"/>
  <c r="I116" i="14"/>
  <c r="I118" i="14"/>
  <c r="I120" i="14"/>
  <c r="I122" i="14"/>
  <c r="I124" i="14"/>
  <c r="I126" i="14"/>
  <c r="I128" i="14"/>
  <c r="I130" i="14"/>
  <c r="I132" i="14"/>
  <c r="I134" i="14"/>
  <c r="I136" i="14"/>
  <c r="I139" i="14"/>
  <c r="I140" i="14"/>
  <c r="I141" i="14"/>
  <c r="I144" i="14"/>
  <c r="I147" i="14"/>
  <c r="I148" i="14"/>
  <c r="I149" i="14"/>
  <c r="I152" i="14"/>
  <c r="I155" i="14"/>
  <c r="I156" i="14"/>
  <c r="I157" i="14"/>
  <c r="I160" i="14"/>
  <c r="I163" i="14"/>
  <c r="I164" i="14"/>
  <c r="I165" i="14"/>
  <c r="I168" i="14"/>
  <c r="I171" i="14"/>
  <c r="I172" i="14"/>
  <c r="I173" i="14"/>
  <c r="I176" i="14"/>
  <c r="I177" i="14"/>
  <c r="I179" i="14"/>
  <c r="I180" i="14"/>
  <c r="I181" i="14"/>
  <c r="I183" i="14"/>
  <c r="I184" i="14"/>
  <c r="I185" i="14"/>
  <c r="I187" i="14"/>
  <c r="I188" i="14"/>
  <c r="I189" i="14"/>
  <c r="I191" i="14"/>
  <c r="I192" i="14"/>
  <c r="I193" i="14"/>
  <c r="I195" i="14"/>
  <c r="I196" i="14"/>
  <c r="I197" i="14"/>
  <c r="I199" i="14"/>
  <c r="I200" i="14"/>
  <c r="I201" i="14"/>
  <c r="I203" i="14"/>
  <c r="I204" i="14"/>
  <c r="I205" i="14"/>
  <c r="I207" i="14"/>
  <c r="I208" i="14"/>
  <c r="I209" i="14"/>
  <c r="I211" i="14"/>
  <c r="I212" i="14"/>
  <c r="I213" i="14"/>
  <c r="I215" i="14"/>
  <c r="I216" i="14"/>
  <c r="I217" i="14"/>
  <c r="I219" i="14"/>
  <c r="I220" i="14"/>
  <c r="I221" i="14"/>
  <c r="I223" i="14"/>
  <c r="I224" i="14"/>
  <c r="I225" i="14"/>
  <c r="I227" i="14"/>
  <c r="I228" i="14"/>
  <c r="I229" i="14"/>
  <c r="I231" i="14"/>
  <c r="I232" i="14"/>
  <c r="I233" i="14"/>
  <c r="I235" i="14"/>
  <c r="I236" i="14"/>
  <c r="I237" i="14"/>
  <c r="I239" i="14"/>
  <c r="I240" i="14"/>
  <c r="I241" i="14"/>
  <c r="I243" i="14"/>
  <c r="I244" i="14"/>
  <c r="I245" i="14"/>
  <c r="I247" i="14"/>
  <c r="I248" i="14"/>
  <c r="I249" i="14"/>
  <c r="I251" i="14"/>
  <c r="I252" i="14"/>
  <c r="I253" i="14"/>
  <c r="I254" i="14"/>
  <c r="I255" i="14"/>
  <c r="I256" i="14"/>
  <c r="I257" i="14"/>
  <c r="I259" i="14"/>
  <c r="I260" i="14"/>
  <c r="I261" i="14"/>
  <c r="I263" i="14"/>
  <c r="I264" i="14"/>
  <c r="I265" i="14"/>
  <c r="I271" i="14"/>
  <c r="I273" i="14"/>
  <c r="I275" i="14"/>
  <c r="I276" i="14"/>
  <c r="I279" i="14"/>
  <c r="I280" i="14"/>
  <c r="I281" i="14"/>
  <c r="I284" i="14"/>
  <c r="I287" i="14"/>
  <c r="I289" i="14"/>
  <c r="I291" i="14"/>
  <c r="I292" i="14"/>
  <c r="I293" i="14"/>
  <c r="I295" i="14"/>
  <c r="I296" i="14"/>
  <c r="I297" i="14"/>
  <c r="I300" i="14"/>
  <c r="I303" i="14"/>
  <c r="I305" i="14"/>
  <c r="I307" i="14"/>
  <c r="I308" i="14"/>
  <c r="I315" i="14"/>
  <c r="I317" i="14"/>
  <c r="I323" i="14"/>
  <c r="I325" i="14"/>
  <c r="I331" i="14"/>
  <c r="I333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5" i="14"/>
  <c r="H3" i="14"/>
  <c r="AC98" i="14"/>
  <c r="AC90" i="14"/>
  <c r="AC82" i="14"/>
  <c r="AC74" i="14"/>
  <c r="AC66" i="14"/>
  <c r="AC58" i="14"/>
  <c r="AC50" i="14"/>
  <c r="AC42" i="14"/>
  <c r="AC34" i="14"/>
  <c r="AC26" i="14"/>
  <c r="AC18" i="14"/>
  <c r="H10" i="14"/>
  <c r="H6" i="14"/>
  <c r="H2" i="14"/>
  <c r="H366" i="14"/>
  <c r="H358" i="14"/>
  <c r="H350" i="14"/>
  <c r="H118" i="14"/>
  <c r="H114" i="14"/>
  <c r="H110" i="14"/>
  <c r="H102" i="14"/>
  <c r="H98" i="14"/>
  <c r="H94" i="14"/>
  <c r="H82" i="14"/>
  <c r="AC99" i="14"/>
  <c r="AC56" i="14"/>
  <c r="AC43" i="14"/>
  <c r="AC41" i="14"/>
  <c r="AC48" i="14"/>
  <c r="AC44" i="14"/>
  <c r="AC13" i="14"/>
  <c r="H120" i="14"/>
  <c r="H116" i="14"/>
  <c r="H108" i="14"/>
  <c r="H104" i="14"/>
  <c r="H100" i="14"/>
  <c r="H92" i="14"/>
  <c r="H88" i="14"/>
  <c r="H84" i="14"/>
  <c r="H76" i="14"/>
  <c r="H72" i="14"/>
  <c r="AC77" i="14"/>
  <c r="H361" i="14"/>
  <c r="H345" i="14"/>
  <c r="H337" i="14"/>
  <c r="I335" i="14"/>
  <c r="H85" i="14"/>
  <c r="H77" i="14"/>
  <c r="AC88" i="14"/>
  <c r="AC85" i="14"/>
  <c r="AC68" i="14"/>
  <c r="AC65" i="14"/>
  <c r="AC63" i="14"/>
  <c r="AC37" i="14"/>
  <c r="I365" i="14"/>
  <c r="I349" i="14"/>
  <c r="I345" i="14"/>
  <c r="I341" i="14"/>
  <c r="I337" i="14"/>
  <c r="H335" i="14"/>
  <c r="H90" i="14"/>
  <c r="I392" i="14"/>
  <c r="I384" i="14"/>
  <c r="I376" i="14"/>
  <c r="I368" i="14"/>
  <c r="I364" i="14"/>
  <c r="I360" i="14"/>
  <c r="I352" i="14"/>
  <c r="I348" i="14"/>
  <c r="I344" i="14"/>
  <c r="H119" i="14"/>
  <c r="H115" i="14"/>
  <c r="H107" i="14"/>
  <c r="H103" i="14"/>
  <c r="H99" i="14"/>
  <c r="H91" i="14"/>
  <c r="H87" i="14"/>
  <c r="I378" i="14"/>
  <c r="I374" i="14"/>
  <c r="I370" i="14"/>
  <c r="I366" i="14"/>
  <c r="I362" i="14"/>
  <c r="I358" i="14"/>
  <c r="I346" i="14"/>
  <c r="I342" i="14"/>
  <c r="H121" i="14"/>
  <c r="H117" i="14"/>
  <c r="H113" i="14"/>
  <c r="H105" i="14"/>
  <c r="H101" i="14"/>
  <c r="H97" i="14"/>
  <c r="H89" i="14"/>
  <c r="H57" i="14"/>
  <c r="H53" i="14"/>
  <c r="H41" i="14"/>
  <c r="H37" i="14"/>
  <c r="H21" i="14"/>
  <c r="H17" i="14"/>
  <c r="H13" i="14"/>
  <c r="AC95" i="14"/>
  <c r="AC80" i="14"/>
  <c r="AC76" i="14"/>
  <c r="AC55" i="14"/>
  <c r="AC51" i="14"/>
  <c r="AC45" i="14"/>
  <c r="AC33" i="14"/>
  <c r="AC31" i="14"/>
  <c r="AC9" i="14"/>
  <c r="AC92" i="14"/>
  <c r="AC89" i="14"/>
  <c r="AC67" i="14"/>
  <c r="AC61" i="14"/>
  <c r="AC52" i="14"/>
  <c r="AC47" i="14"/>
  <c r="AC32" i="14"/>
  <c r="AC28" i="14"/>
  <c r="AC93" i="14"/>
  <c r="AC79" i="14"/>
  <c r="AC64" i="14"/>
  <c r="AC60" i="14"/>
  <c r="AC39" i="14"/>
  <c r="AC35" i="14"/>
  <c r="AC29" i="14"/>
  <c r="H68" i="14"/>
  <c r="H64" i="14"/>
  <c r="H60" i="14"/>
  <c r="H56" i="14"/>
  <c r="H52" i="14"/>
  <c r="H40" i="14"/>
  <c r="H36" i="14"/>
  <c r="H28" i="14"/>
  <c r="H24" i="14"/>
  <c r="H20" i="14"/>
  <c r="AC100" i="14"/>
  <c r="AC81" i="14"/>
  <c r="H66" i="14"/>
  <c r="H63" i="14"/>
  <c r="H51" i="14"/>
  <c r="H47" i="14"/>
  <c r="H35" i="14"/>
  <c r="H31" i="14"/>
  <c r="H15" i="14"/>
  <c r="AC87" i="14"/>
  <c r="H359" i="14"/>
  <c r="L67" i="18"/>
  <c r="H27" i="14"/>
  <c r="H69" i="14"/>
  <c r="H357" i="14"/>
  <c r="H373" i="14"/>
  <c r="I371" i="14"/>
  <c r="I73" i="14"/>
  <c r="I65" i="14"/>
  <c r="I33" i="14"/>
  <c r="I29" i="14"/>
  <c r="H352" i="14"/>
  <c r="H67" i="14"/>
  <c r="I372" i="14"/>
  <c r="I353" i="14"/>
  <c r="I369" i="14"/>
  <c r="I385" i="14"/>
  <c r="I363" i="14"/>
  <c r="I71" i="14"/>
  <c r="I55" i="14"/>
  <c r="I23" i="14"/>
  <c r="H368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3" i="14"/>
  <c r="H129" i="14"/>
  <c r="H125" i="14"/>
  <c r="H62" i="14"/>
  <c r="H42" i="14"/>
  <c r="H30" i="14"/>
  <c r="AC83" i="14"/>
  <c r="AC40" i="14"/>
  <c r="AC4" i="14"/>
  <c r="H14" i="14"/>
  <c r="H383" i="14"/>
  <c r="H367" i="14"/>
  <c r="H376" i="14"/>
  <c r="H360" i="14"/>
  <c r="I388" i="14" l="1"/>
  <c r="I268" i="14"/>
  <c r="H377" i="14"/>
  <c r="I377" i="14"/>
  <c r="H356" i="14"/>
  <c r="I356" i="14"/>
  <c r="H333" i="14"/>
  <c r="H329" i="14"/>
  <c r="H325" i="14"/>
  <c r="H321" i="14"/>
  <c r="H317" i="14"/>
  <c r="H313" i="14"/>
  <c r="I299" i="14"/>
  <c r="H299" i="14"/>
  <c r="H269" i="14"/>
  <c r="I269" i="14"/>
  <c r="I391" i="14"/>
  <c r="H390" i="14"/>
  <c r="I386" i="14"/>
  <c r="H382" i="14"/>
  <c r="H61" i="14"/>
  <c r="I61" i="14"/>
  <c r="I43" i="14"/>
  <c r="H43" i="14"/>
  <c r="H25" i="14"/>
  <c r="I25" i="14"/>
  <c r="AC22" i="14"/>
  <c r="AC20" i="14"/>
  <c r="AC19" i="14"/>
  <c r="AC12" i="14"/>
  <c r="AC11" i="14"/>
  <c r="H39" i="14"/>
  <c r="I390" i="14"/>
  <c r="I380" i="14"/>
  <c r="H386" i="14"/>
  <c r="I367" i="14"/>
  <c r="H363" i="14"/>
  <c r="I361" i="14"/>
  <c r="H354" i="14"/>
  <c r="I354" i="14"/>
  <c r="H346" i="14"/>
  <c r="H339" i="14"/>
  <c r="H338" i="14"/>
  <c r="I338" i="14"/>
  <c r="H331" i="14"/>
  <c r="H327" i="14"/>
  <c r="H323" i="14"/>
  <c r="H319" i="14"/>
  <c r="H315" i="14"/>
  <c r="I267" i="14"/>
  <c r="H267" i="14"/>
  <c r="H135" i="14"/>
  <c r="I135" i="14"/>
  <c r="H127" i="14"/>
  <c r="I127" i="14"/>
  <c r="H111" i="14"/>
  <c r="I111" i="14"/>
  <c r="H95" i="14"/>
  <c r="I95" i="14"/>
  <c r="H83" i="14"/>
  <c r="I83" i="14"/>
  <c r="I78" i="14"/>
  <c r="H78" i="14"/>
  <c r="I24" i="14"/>
  <c r="H16" i="14"/>
  <c r="H12" i="14"/>
  <c r="H4" i="14"/>
  <c r="AC2" i="14"/>
  <c r="B61" i="14" s="1"/>
  <c r="AC97" i="14"/>
  <c r="AC96" i="14"/>
  <c r="AC86" i="14"/>
  <c r="AC84" i="14"/>
  <c r="AC75" i="14"/>
  <c r="AC73" i="14"/>
  <c r="AC72" i="14"/>
  <c r="AC71" i="14"/>
  <c r="AC70" i="14"/>
  <c r="AC69" i="14"/>
  <c r="AC59" i="14"/>
  <c r="AC57" i="14"/>
  <c r="AC54" i="14"/>
  <c r="AC49" i="14"/>
  <c r="AC38" i="14"/>
  <c r="AC36" i="14"/>
  <c r="AC25" i="14"/>
  <c r="H378" i="14"/>
  <c r="H355" i="14"/>
  <c r="H311" i="14"/>
  <c r="H303" i="14"/>
  <c r="H297" i="14"/>
  <c r="H289" i="14"/>
  <c r="H279" i="14"/>
  <c r="H271" i="14"/>
  <c r="H265" i="14"/>
  <c r="H173" i="14"/>
  <c r="H169" i="14"/>
  <c r="H165" i="14"/>
  <c r="H161" i="14"/>
  <c r="H157" i="14"/>
  <c r="H153" i="14"/>
  <c r="H149" i="14"/>
  <c r="H145" i="14"/>
  <c r="H141" i="14"/>
  <c r="H272" i="14"/>
  <c r="I270" i="14"/>
  <c r="I59" i="14"/>
  <c r="H29" i="14"/>
  <c r="I27" i="14"/>
  <c r="AC101" i="14"/>
  <c r="AC91" i="14"/>
  <c r="AC27" i="14"/>
  <c r="AC24" i="14"/>
  <c r="H137" i="14"/>
  <c r="H93" i="14"/>
  <c r="H109" i="14"/>
  <c r="H81" i="14"/>
  <c r="I309" i="14"/>
  <c r="I277" i="14"/>
  <c r="I258" i="14"/>
  <c r="H387" i="14"/>
  <c r="I379" i="14"/>
  <c r="H374" i="14"/>
  <c r="I310" i="14"/>
  <c r="H305" i="14"/>
  <c r="H295" i="14"/>
  <c r="H287" i="14"/>
  <c r="H281" i="14"/>
  <c r="I278" i="14"/>
  <c r="H273" i="14"/>
  <c r="H262" i="14"/>
  <c r="H254" i="14"/>
  <c r="I250" i="14"/>
  <c r="H246" i="14"/>
  <c r="I246" i="14"/>
  <c r="I242" i="14"/>
  <c r="H238" i="14"/>
  <c r="I238" i="14"/>
  <c r="I234" i="14"/>
  <c r="H230" i="14"/>
  <c r="I230" i="14"/>
  <c r="I226" i="14"/>
  <c r="H222" i="14"/>
  <c r="I222" i="14"/>
  <c r="I218" i="14"/>
  <c r="H214" i="14"/>
  <c r="I214" i="14"/>
  <c r="I210" i="14"/>
  <c r="H206" i="14"/>
  <c r="I206" i="14"/>
  <c r="I202" i="14"/>
  <c r="H198" i="14"/>
  <c r="I198" i="14"/>
  <c r="I194" i="14"/>
  <c r="H190" i="14"/>
  <c r="I190" i="14"/>
  <c r="I186" i="14"/>
  <c r="H182" i="14"/>
  <c r="I182" i="14"/>
  <c r="I178" i="14"/>
  <c r="H175" i="14"/>
  <c r="H171" i="14"/>
  <c r="H167" i="14"/>
  <c r="H163" i="14"/>
  <c r="H159" i="14"/>
  <c r="H155" i="14"/>
  <c r="H151" i="14"/>
  <c r="H147" i="14"/>
  <c r="H143" i="14"/>
  <c r="H139" i="14"/>
  <c r="I64" i="14"/>
  <c r="H38" i="14"/>
  <c r="H249" i="14"/>
  <c r="H70" i="14"/>
  <c r="H65" i="14"/>
  <c r="H46" i="14"/>
  <c r="H23" i="14"/>
  <c r="AC53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34" i="20"/>
  <c r="J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B59" i="14" l="1"/>
  <c r="J46" i="18"/>
  <c r="M47" i="18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<sst xmlns="http://schemas.openxmlformats.org/spreadsheetml/2006/main" count="821" uniqueCount="402">
  <si>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</si>
  <si>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</si>
  <si>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</si>
  <si>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</si>
  <si>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</si>
  <si>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</si>
  <si>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</si>
  <si>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</si>
  <si>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</si>
  <si>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</si>
  <si>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</si>
  <si>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</si>
  <si>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</si>
  <si>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</si>
  <si>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</si>
  <si>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</si>
  <si>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</si>
  <si>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</si>
  <si>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</si>
  <si>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</si>
  <si>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</si>
  <si>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</si>
  <si>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</si>
  <si>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</si>
  <si>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</si>
  <si>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</si>
  <si>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</si>
  <si>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</si>
  <si>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</si>
  <si>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</si>
  <si>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</si>
  <si>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</si>
  <si>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</si>
  <si>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</si>
  <si>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</si>
  <si>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</si>
  <si>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</si>
  <si>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</si>
  <si>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</si>
  <si>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</si>
  <si>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</si>
  <si>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</si>
  <si>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</si>
  <si>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</si>
  <si>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</si>
  <si>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</si>
  <si>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</si>
  <si>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</si>
  <si>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</si>
  <si>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</si>
  <si>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</si>
  <si>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</si>
  <si>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</si>
  <si>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</si>
  <si>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</si>
  <si>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</si>
  <si>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</si>
  <si>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</si>
  <si>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</si>
  <si>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</si>
  <si>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</si>
  <si>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</si>
  <si>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</si>
  <si>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</si>
  <si>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</si>
  <si>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</si>
  <si>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</si>
  <si>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</si>
  <si>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</si>
  <si>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</si>
  <si>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</si>
  <si>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</si>
  <si>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</si>
  <si>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</si>
  <si>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</si>
  <si>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</si>
  <si>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</si>
  <si>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</si>
  <si>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</si>
  <si>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</si>
  <si>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</si>
  <si>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</si>
  <si>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</si>
  <si>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</si>
  <si>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</si>
  <si>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</si>
  <si>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</si>
  <si>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</si>
  <si>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</si>
  <si>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</si>
  <si>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</si>
  <si>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</si>
  <si>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</si>
  <si>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</si>
  <si>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</si>
  <si>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</si>
  <si>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</si>
  <si>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</si>
  <si>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</si>
  <si>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</si>
  <si>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</si>
  <si>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</si>
  <si>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</si>
  <si>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</si>
  <si>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</si>
  <si>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</si>
  <si>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</si>
  <si>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</si>
  <si>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</si>
  <si>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</si>
  <si>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</si>
  <si>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</si>
  <si>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</si>
  <si>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</si>
  <si>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</si>
  <si>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</si>
  <si>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</si>
  <si>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</si>
  <si>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</si>
  <si>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</si>
  <si>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</si>
  <si>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</si>
  <si>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</si>
  <si>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</si>
  <si>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</si>
  <si>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</si>
  <si>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</si>
  <si>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</si>
  <si>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</si>
  <si>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</si>
  <si>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</si>
  <si>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</si>
  <si>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</si>
  <si>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</si>
  <si>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</si>
  <si>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</si>
  <si>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</si>
  <si>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</si>
  <si>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</si>
  <si>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</si>
  <si>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</si>
  <si>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</si>
  <si>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</si>
  <si>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</si>
  <si>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</si>
  <si>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</si>
  <si>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</si>
  <si>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</si>
  <si>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</si>
  <si>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</si>
  <si>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</si>
  <si>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</si>
  <si>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</si>
  <si>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</si>
  <si>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</si>
  <si>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</si>
  <si>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</si>
  <si>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</si>
  <si>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</si>
  <si>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</si>
  <si>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</si>
  <si>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</si>
  <si>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</si>
  <si>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</si>
  <si>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</si>
  <si>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</si>
  <si>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</si>
  <si>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</si>
  <si>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</si>
  <si>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</si>
  <si>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</si>
  <si>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</si>
  <si>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</si>
  <si>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</si>
  <si>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</si>
  <si>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</si>
  <si>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</si>
  <si>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</si>
  <si>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</si>
  <si>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</si>
  <si>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</si>
  <si>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</si>
  <si>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</si>
  <si>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</si>
  <si>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</si>
  <si>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</si>
  <si>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</si>
  <si>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</si>
  <si>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</si>
  <si>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</si>
  <si>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</si>
  <si>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</si>
  <si>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</si>
  <si>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</si>
  <si>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</si>
  <si>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</si>
  <si>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</si>
  <si>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</si>
  <si>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</si>
  <si>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</si>
  <si>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</si>
  <si>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</si>
  <si>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</si>
  <si>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</si>
  <si>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</si>
  <si>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</si>
  <si>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</si>
  <si>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</si>
  <si>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</si>
  <si>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</si>
  <si>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</si>
  <si>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</si>
  <si>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</si>
  <si>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</si>
  <si>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</si>
  <si>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</si>
  <si>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</si>
  <si>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</si>
  <si>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</si>
  <si>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</si>
  <si>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</si>
  <si>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</si>
  <si>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</si>
  <si>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</si>
  <si>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</si>
  <si>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</si>
  <si>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</si>
  <si>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</si>
  <si>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</si>
  <si>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</si>
  <si>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</si>
  <si>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</si>
  <si>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</si>
  <si>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</si>
  <si>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</si>
  <si>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</si>
  <si>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</si>
  <si>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</si>
  <si>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</si>
  <si>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</si>
  <si>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</si>
  <si>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</si>
  <si>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</si>
  <si>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</si>
  <si>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</si>
  <si>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</si>
  <si>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</si>
  <si>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</si>
  <si>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</si>
  <si>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</si>
  <si>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</si>
  <si>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</si>
  <si>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</si>
  <si>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</si>
  <si>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</si>
  <si>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</si>
  <si>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</si>
  <si>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</si>
  <si>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</si>
  <si>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</si>
  <si>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</si>
  <si>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</si>
  <si>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</si>
  <si>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</si>
  <si>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</si>
  <si>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</si>
  <si>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</si>
  <si>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</si>
  <si>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</si>
  <si>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</si>
  <si>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</si>
  <si>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</si>
  <si>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</si>
  <si>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</si>
  <si>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</si>
  <si>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</si>
  <si>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</si>
  <si>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</si>
  <si>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</si>
  <si>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</si>
  <si>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</si>
  <si>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</si>
  <si>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</si>
  <si>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</si>
  <si>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</si>
  <si>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</si>
  <si>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</si>
  <si>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</si>
  <si>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</si>
  <si>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</si>
  <si>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</si>
  <si>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</si>
  <si>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</si>
  <si>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</si>
  <si>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</si>
  <si>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</si>
  <si>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</si>
  <si>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</si>
  <si>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</si>
  <si>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</si>
  <si>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</si>
  <si>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</si>
  <si>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</si>
  <si>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</si>
  <si>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</si>
  <si>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</si>
  <si>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</si>
  <si>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</si>
  <si>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</si>
  <si>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</si>
  <si>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</si>
  <si>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</si>
  <si>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</si>
  <si>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</si>
  <si>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</si>
  <si>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</si>
  <si>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</si>
  <si>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</si>
  <si>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</si>
  <si>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</si>
  <si>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</si>
  <si>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</si>
  <si>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</si>
  <si>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</si>
  <si>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</si>
  <si>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</si>
  <si>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</si>
  <si>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</si>
  <si>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</si>
  <si>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</si>
  <si>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</si>
  <si>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</si>
  <si>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</si>
  <si>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</si>
  <si>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</si>
  <si>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</si>
  <si>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</si>
  <si>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</si>
  <si>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</si>
  <si>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</si>
  <si>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</si>
  <si>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</si>
  <si>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</si>
  <si>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</si>
  <si>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</si>
  <si>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</si>
  <si>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</si>
  <si>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</si>
  <si>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</si>
  <si>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</si>
  <si>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</si>
  <si>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</si>
  <si>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</si>
  <si>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</si>
  <si>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</si>
  <si>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</si>
  <si>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</si>
  <si>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</si>
  <si>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</si>
  <si>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</si>
  <si>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</si>
  <si>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</si>
  <si>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</si>
  <si>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</si>
  <si>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</si>
  <si>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</si>
  <si>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</si>
  <si>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</si>
  <si>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</si>
  <si>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</si>
  <si>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</si>
  <si>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</si>
  <si>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</si>
  <si>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</si>
  <si>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</si>
  <si>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</si>
  <si>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</si>
  <si>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</si>
  <si>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</si>
  <si>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</si>
  <si>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</si>
  <si>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</si>
  <si>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</si>
  <si>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</si>
  <si>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</si>
  <si>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</si>
  <si>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</si>
  <si>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</si>
  <si>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</si>
  <si>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</si>
  <si>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</si>
  <si>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</si>
  <si>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</si>
  <si>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NE</t>
  </si>
  <si>
    <t>U 2013. godini izvršena je dopuna računovodstvene politike ispravka vrijednosti potraživanja od kupaca u postupku predstečajne nagodbe.</t>
  </si>
  <si>
    <t>31.12.2013.</t>
  </si>
  <si>
    <t>stanje na dan 31.12.2013.</t>
  </si>
  <si>
    <t>za razdoblje od 1.1.2013. do 31.12.2013.</t>
  </si>
  <si>
    <t>u razdoblju 1.1.2013. do 31.12.2013.</t>
  </si>
  <si>
    <t>Brajević Iva</t>
  </si>
  <si>
    <t>Iva.Brajevic@podravka.hr</t>
  </si>
  <si>
    <t>048 651 228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</si>
</sst>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9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3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29" fillId="0" borderId="0" xfId="0" applyFont="1" applyAlignment="1">
      <alignment horizontal="justify" vertical="top"/>
    </xf>
    <xf numFmtId="0" fontId="5" fillId="0" borderId="0" xfId="0" applyFont="1"/>
    <xf numFmtId="3" fontId="2" fillId="0" borderId="10" xfId="0" applyNumberFormat="1" applyFont="1" applyFill="1" applyBorder="1"/>
    <xf numFmtId="4" fontId="2" fillId="0" borderId="0" xfId="0" applyNumberFormat="1" applyFont="1"/>
    <xf numFmtId="2" fontId="2" fillId="0" borderId="0" xfId="0" applyNumberFormat="1" applyFont="1"/>
    <xf numFmtId="3" fontId="27" fillId="0" borderId="0" xfId="0" applyNumberFormat="1" applyFont="1" applyFill="1"/>
    <xf numFmtId="165" fontId="0" fillId="0" borderId="0" xfId="0" applyNumberFormat="1" applyFill="1"/>
    <xf numFmtId="1" fontId="0" fillId="0" borderId="0" xfId="0" applyNumberFormat="1" applyFill="1"/>
    <xf numFmtId="3" fontId="2" fillId="0" borderId="4" xfId="0" applyNumberFormat="1" applyFont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P45" sqref="P45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12" t="s">
        <v>300</v>
      </c>
      <c r="B1" s="212"/>
      <c r="C1" s="21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71" t="s">
        <v>301</v>
      </c>
      <c r="B2" s="171"/>
      <c r="C2" s="171"/>
      <c r="D2" s="172"/>
      <c r="E2" s="34" t="s">
        <v>391</v>
      </c>
      <c r="F2" s="35"/>
      <c r="G2" s="36" t="s">
        <v>302</v>
      </c>
      <c r="H2" s="34" t="s">
        <v>395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73" t="s">
        <v>362</v>
      </c>
      <c r="B4" s="173"/>
      <c r="C4" s="173"/>
      <c r="D4" s="173"/>
      <c r="E4" s="173"/>
      <c r="F4" s="173"/>
      <c r="G4" s="173"/>
      <c r="H4" s="173"/>
      <c r="I4" s="173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1" t="s">
        <v>303</v>
      </c>
      <c r="B6" s="162"/>
      <c r="C6" s="169" t="s">
        <v>366</v>
      </c>
      <c r="D6" s="170"/>
      <c r="E6" s="174"/>
      <c r="F6" s="174"/>
      <c r="G6" s="174"/>
      <c r="H6" s="174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74"/>
      <c r="F7" s="174"/>
      <c r="G7" s="174"/>
      <c r="H7" s="174"/>
      <c r="I7" s="49"/>
      <c r="J7" s="32"/>
      <c r="K7" s="32"/>
      <c r="L7" s="32"/>
    </row>
    <row r="8" spans="1:12" x14ac:dyDescent="0.2">
      <c r="A8" s="175" t="s">
        <v>304</v>
      </c>
      <c r="B8" s="176"/>
      <c r="C8" s="169" t="s">
        <v>367</v>
      </c>
      <c r="D8" s="170"/>
      <c r="E8" s="174"/>
      <c r="F8" s="174"/>
      <c r="G8" s="174"/>
      <c r="H8" s="174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66" t="s">
        <v>305</v>
      </c>
      <c r="B10" s="167"/>
      <c r="C10" s="169" t="s">
        <v>368</v>
      </c>
      <c r="D10" s="170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68"/>
      <c r="B11" s="168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1" t="s">
        <v>306</v>
      </c>
      <c r="B12" s="162"/>
      <c r="C12" s="163" t="s">
        <v>369</v>
      </c>
      <c r="D12" s="177"/>
      <c r="E12" s="177"/>
      <c r="F12" s="177"/>
      <c r="G12" s="177"/>
      <c r="H12" s="177"/>
      <c r="I12" s="178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1" t="s">
        <v>307</v>
      </c>
      <c r="B14" s="162"/>
      <c r="C14" s="179">
        <v>48000</v>
      </c>
      <c r="D14" s="180"/>
      <c r="E14" s="41"/>
      <c r="F14" s="163" t="s">
        <v>370</v>
      </c>
      <c r="G14" s="164"/>
      <c r="H14" s="164"/>
      <c r="I14" s="165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1" t="s">
        <v>308</v>
      </c>
      <c r="B16" s="162"/>
      <c r="C16" s="163" t="s">
        <v>371</v>
      </c>
      <c r="D16" s="164"/>
      <c r="E16" s="164"/>
      <c r="F16" s="164"/>
      <c r="G16" s="164"/>
      <c r="H16" s="164"/>
      <c r="I16" s="165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1" t="s">
        <v>309</v>
      </c>
      <c r="B18" s="162"/>
      <c r="C18" s="181" t="s">
        <v>375</v>
      </c>
      <c r="D18" s="182"/>
      <c r="E18" s="182"/>
      <c r="F18" s="182"/>
      <c r="G18" s="182"/>
      <c r="H18" s="182"/>
      <c r="I18" s="183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1" t="s">
        <v>310</v>
      </c>
      <c r="B20" s="162"/>
      <c r="C20" s="181" t="s">
        <v>372</v>
      </c>
      <c r="D20" s="182"/>
      <c r="E20" s="182"/>
      <c r="F20" s="182"/>
      <c r="G20" s="182"/>
      <c r="H20" s="182"/>
      <c r="I20" s="183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1" t="s">
        <v>311</v>
      </c>
      <c r="B22" s="162"/>
      <c r="C22" s="54">
        <v>201</v>
      </c>
      <c r="D22" s="163" t="s">
        <v>370</v>
      </c>
      <c r="E22" s="184"/>
      <c r="F22" s="185"/>
      <c r="G22" s="186"/>
      <c r="H22" s="187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1" t="s">
        <v>312</v>
      </c>
      <c r="B24" s="162"/>
      <c r="C24" s="54">
        <v>6</v>
      </c>
      <c r="D24" s="188" t="s">
        <v>373</v>
      </c>
      <c r="E24" s="189"/>
      <c r="F24" s="189"/>
      <c r="G24" s="190"/>
      <c r="H24" s="48" t="s">
        <v>313</v>
      </c>
      <c r="I24" s="151">
        <v>3166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363</v>
      </c>
      <c r="I25" s="53"/>
      <c r="J25" s="32"/>
      <c r="K25" s="32"/>
      <c r="L25" s="32"/>
    </row>
    <row r="26" spans="1:12" x14ac:dyDescent="0.2">
      <c r="A26" s="161" t="s">
        <v>314</v>
      </c>
      <c r="B26" s="162"/>
      <c r="C26" s="57" t="s">
        <v>393</v>
      </c>
      <c r="D26" s="58"/>
      <c r="E26" s="32"/>
      <c r="F26" s="59"/>
      <c r="G26" s="161" t="s">
        <v>315</v>
      </c>
      <c r="H26" s="162"/>
      <c r="I26" s="60" t="s">
        <v>374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91" t="s">
        <v>316</v>
      </c>
      <c r="B28" s="192"/>
      <c r="C28" s="193"/>
      <c r="D28" s="193"/>
      <c r="E28" s="194" t="s">
        <v>317</v>
      </c>
      <c r="F28" s="195"/>
      <c r="G28" s="195"/>
      <c r="H28" s="196" t="s">
        <v>318</v>
      </c>
      <c r="I28" s="196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7"/>
      <c r="B30" s="198"/>
      <c r="C30" s="198"/>
      <c r="D30" s="199"/>
      <c r="E30" s="197"/>
      <c r="F30" s="198"/>
      <c r="G30" s="198"/>
      <c r="H30" s="169"/>
      <c r="I30" s="170"/>
      <c r="J30" s="32"/>
      <c r="K30" s="32"/>
      <c r="L30" s="32"/>
    </row>
    <row r="31" spans="1:12" x14ac:dyDescent="0.2">
      <c r="A31" s="105"/>
      <c r="B31" s="105"/>
      <c r="C31" s="106"/>
      <c r="D31" s="200"/>
      <c r="E31" s="200"/>
      <c r="F31" s="200"/>
      <c r="G31" s="201"/>
      <c r="H31" s="56"/>
      <c r="I31" s="115"/>
      <c r="J31" s="32"/>
      <c r="K31" s="32"/>
      <c r="L31" s="32"/>
    </row>
    <row r="32" spans="1:12" x14ac:dyDescent="0.2">
      <c r="A32" s="197"/>
      <c r="B32" s="198"/>
      <c r="C32" s="198"/>
      <c r="D32" s="199"/>
      <c r="E32" s="197"/>
      <c r="F32" s="198"/>
      <c r="G32" s="198"/>
      <c r="H32" s="202"/>
      <c r="I32" s="203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7"/>
      <c r="B34" s="198"/>
      <c r="C34" s="198"/>
      <c r="D34" s="199"/>
      <c r="E34" s="204"/>
      <c r="F34" s="205"/>
      <c r="G34" s="205"/>
      <c r="H34" s="169"/>
      <c r="I34" s="170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7"/>
      <c r="B36" s="198"/>
      <c r="C36" s="198"/>
      <c r="D36" s="199"/>
      <c r="E36" s="204"/>
      <c r="F36" s="205"/>
      <c r="G36" s="205"/>
      <c r="H36" s="202"/>
      <c r="I36" s="203"/>
      <c r="J36" s="32"/>
      <c r="K36" s="32"/>
      <c r="L36" s="32"/>
    </row>
    <row r="37" spans="1:12" x14ac:dyDescent="0.2">
      <c r="A37" s="107"/>
      <c r="B37" s="107"/>
      <c r="C37" s="220"/>
      <c r="D37" s="221"/>
      <c r="E37" s="56"/>
      <c r="F37" s="220"/>
      <c r="G37" s="221"/>
      <c r="H37" s="56"/>
      <c r="I37" s="56"/>
      <c r="J37" s="32"/>
      <c r="K37" s="32"/>
      <c r="L37" s="32"/>
    </row>
    <row r="38" spans="1:12" x14ac:dyDescent="0.2">
      <c r="A38" s="204"/>
      <c r="B38" s="205"/>
      <c r="C38" s="205"/>
      <c r="D38" s="206"/>
      <c r="E38" s="204"/>
      <c r="F38" s="205"/>
      <c r="G38" s="205"/>
      <c r="H38" s="202"/>
      <c r="I38" s="203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204"/>
      <c r="B40" s="205"/>
      <c r="C40" s="205"/>
      <c r="D40" s="206"/>
      <c r="E40" s="204"/>
      <c r="F40" s="205"/>
      <c r="G40" s="205"/>
      <c r="H40" s="202"/>
      <c r="I40" s="203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207" t="s">
        <v>319</v>
      </c>
      <c r="B44" s="208"/>
      <c r="C44" s="169"/>
      <c r="D44" s="170"/>
      <c r="E44" s="42"/>
      <c r="F44" s="163"/>
      <c r="G44" s="214"/>
      <c r="H44" s="214"/>
      <c r="I44" s="215"/>
      <c r="J44" s="32"/>
      <c r="K44" s="32"/>
      <c r="L44" s="32"/>
    </row>
    <row r="45" spans="1:12" x14ac:dyDescent="0.2">
      <c r="A45" s="63"/>
      <c r="B45" s="63"/>
      <c r="C45" s="216"/>
      <c r="D45" s="217"/>
      <c r="E45" s="41"/>
      <c r="F45" s="216"/>
      <c r="G45" s="218"/>
      <c r="H45" s="67"/>
      <c r="I45" s="67"/>
      <c r="J45" s="32"/>
      <c r="K45" s="32"/>
      <c r="L45" s="32"/>
    </row>
    <row r="46" spans="1:12" x14ac:dyDescent="0.2">
      <c r="A46" s="207" t="s">
        <v>320</v>
      </c>
      <c r="B46" s="208"/>
      <c r="C46" s="188" t="s">
        <v>399</v>
      </c>
      <c r="D46" s="219"/>
      <c r="E46" s="219"/>
      <c r="F46" s="219"/>
      <c r="G46" s="219"/>
      <c r="H46" s="219"/>
      <c r="I46" s="219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207" t="s">
        <v>322</v>
      </c>
      <c r="B48" s="208"/>
      <c r="C48" s="209" t="s">
        <v>401</v>
      </c>
      <c r="D48" s="210"/>
      <c r="E48" s="211"/>
      <c r="F48" s="42"/>
      <c r="G48" s="48" t="s">
        <v>323</v>
      </c>
      <c r="H48" s="209" t="s">
        <v>384</v>
      </c>
      <c r="I48" s="211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207" t="s">
        <v>309</v>
      </c>
      <c r="B50" s="208"/>
      <c r="C50" s="224" t="s">
        <v>400</v>
      </c>
      <c r="D50" s="225"/>
      <c r="E50" s="225"/>
      <c r="F50" s="225"/>
      <c r="G50" s="225"/>
      <c r="H50" s="225"/>
      <c r="I50" s="226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1" t="s">
        <v>324</v>
      </c>
      <c r="B52" s="162"/>
      <c r="C52" s="209" t="s">
        <v>379</v>
      </c>
      <c r="D52" s="210"/>
      <c r="E52" s="210"/>
      <c r="F52" s="210"/>
      <c r="G52" s="210"/>
      <c r="H52" s="210"/>
      <c r="I52" s="227"/>
      <c r="J52" s="32"/>
      <c r="K52" s="32"/>
      <c r="L52" s="32"/>
    </row>
    <row r="53" spans="1:12" x14ac:dyDescent="0.2">
      <c r="A53" s="69"/>
      <c r="B53" s="69"/>
      <c r="C53" s="213" t="s">
        <v>325</v>
      </c>
      <c r="D53" s="213"/>
      <c r="E53" s="213"/>
      <c r="F53" s="213"/>
      <c r="G53" s="213"/>
      <c r="H53" s="213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28" t="s">
        <v>326</v>
      </c>
      <c r="C55" s="229"/>
      <c r="D55" s="229"/>
      <c r="E55" s="229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30" t="s">
        <v>376</v>
      </c>
      <c r="C56" s="231"/>
      <c r="D56" s="231"/>
      <c r="E56" s="231"/>
      <c r="F56" s="231"/>
      <c r="G56" s="231"/>
      <c r="H56" s="231"/>
      <c r="I56" s="231"/>
      <c r="J56" s="32"/>
      <c r="K56" s="32"/>
      <c r="L56" s="32"/>
    </row>
    <row r="57" spans="1:12" x14ac:dyDescent="0.2">
      <c r="A57" s="69"/>
      <c r="B57" s="230" t="s">
        <v>354</v>
      </c>
      <c r="C57" s="231"/>
      <c r="D57" s="231"/>
      <c r="E57" s="231"/>
      <c r="F57" s="231"/>
      <c r="G57" s="231"/>
      <c r="H57" s="231"/>
      <c r="I57" s="93"/>
      <c r="J57" s="32"/>
      <c r="K57" s="32"/>
      <c r="L57" s="32"/>
    </row>
    <row r="58" spans="1:12" x14ac:dyDescent="0.2">
      <c r="A58" s="69"/>
      <c r="B58" s="230" t="s">
        <v>355</v>
      </c>
      <c r="C58" s="231"/>
      <c r="D58" s="231"/>
      <c r="E58" s="231"/>
      <c r="F58" s="231"/>
      <c r="G58" s="231"/>
      <c r="H58" s="231"/>
      <c r="I58" s="231"/>
      <c r="J58" s="32"/>
      <c r="K58" s="32"/>
      <c r="L58" s="32"/>
    </row>
    <row r="59" spans="1:12" x14ac:dyDescent="0.2">
      <c r="A59" s="69"/>
      <c r="B59" s="230" t="s">
        <v>356</v>
      </c>
      <c r="C59" s="231"/>
      <c r="D59" s="231"/>
      <c r="E59" s="231"/>
      <c r="F59" s="231"/>
      <c r="G59" s="231"/>
      <c r="H59" s="231"/>
      <c r="I59" s="231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32" t="s">
        <v>329</v>
      </c>
      <c r="H62" s="233"/>
      <c r="I62" s="234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22"/>
      <c r="H63" s="223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52" zoomScale="112" zoomScaleNormal="112" zoomScaleSheetLayoutView="110" workbookViewId="0">
      <selection activeCell="O108" sqref="O108"/>
    </sheetView>
  </sheetViews>
  <sheetFormatPr defaultRowHeight="12.75" x14ac:dyDescent="0.2"/>
  <cols>
    <col min="5" max="6" width="9.140625" customWidth="1"/>
    <col min="7" max="7" width="6.570312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9" customWidth="1"/>
    <col min="12" max="12" width="11.4257812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47" t="s">
        <v>185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6" ht="12.75" customHeight="1" x14ac:dyDescent="0.2">
      <c r="A2" s="248" t="s">
        <v>396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6" ht="6.75" customHeight="1" x14ac:dyDescent="0.2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6" ht="12.75" customHeight="1" x14ac:dyDescent="0.2">
      <c r="A4" s="250" t="s">
        <v>383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</row>
    <row r="5" spans="1:16" ht="30.75" customHeight="1" thickBot="1" x14ac:dyDescent="0.25">
      <c r="A5" s="253" t="s">
        <v>72</v>
      </c>
      <c r="B5" s="254"/>
      <c r="C5" s="254"/>
      <c r="D5" s="254"/>
      <c r="E5" s="254"/>
      <c r="F5" s="254"/>
      <c r="G5" s="254"/>
      <c r="H5" s="255"/>
      <c r="I5" s="125" t="s">
        <v>392</v>
      </c>
      <c r="J5" s="146" t="s">
        <v>364</v>
      </c>
      <c r="K5" s="148" t="s">
        <v>365</v>
      </c>
    </row>
    <row r="6" spans="1:16" x14ac:dyDescent="0.2">
      <c r="A6" s="256">
        <v>1</v>
      </c>
      <c r="B6" s="256"/>
      <c r="C6" s="256"/>
      <c r="D6" s="256"/>
      <c r="E6" s="256"/>
      <c r="F6" s="256"/>
      <c r="G6" s="256"/>
      <c r="H6" s="256"/>
      <c r="I6" s="77">
        <v>2</v>
      </c>
      <c r="J6" s="145">
        <v>3</v>
      </c>
      <c r="K6" s="147">
        <v>4</v>
      </c>
    </row>
    <row r="7" spans="1:16" x14ac:dyDescent="0.2">
      <c r="A7" s="235" t="s">
        <v>377</v>
      </c>
      <c r="B7" s="236"/>
      <c r="C7" s="236"/>
      <c r="D7" s="236"/>
      <c r="E7" s="236"/>
      <c r="F7" s="236"/>
      <c r="G7" s="236"/>
      <c r="H7" s="236"/>
      <c r="I7" s="236"/>
      <c r="J7" s="236"/>
      <c r="K7" s="237"/>
    </row>
    <row r="8" spans="1:16" x14ac:dyDescent="0.2">
      <c r="A8" s="238" t="s">
        <v>74</v>
      </c>
      <c r="B8" s="239"/>
      <c r="C8" s="239"/>
      <c r="D8" s="239"/>
      <c r="E8" s="239"/>
      <c r="F8" s="239"/>
      <c r="G8" s="239"/>
      <c r="H8" s="240"/>
      <c r="I8" s="6">
        <v>1</v>
      </c>
      <c r="J8" s="23">
        <v>0</v>
      </c>
      <c r="K8" s="23">
        <v>0</v>
      </c>
    </row>
    <row r="9" spans="1:16" x14ac:dyDescent="0.2">
      <c r="A9" s="241" t="s">
        <v>8</v>
      </c>
      <c r="B9" s="242"/>
      <c r="C9" s="242"/>
      <c r="D9" s="242"/>
      <c r="E9" s="242"/>
      <c r="F9" s="242"/>
      <c r="G9" s="242"/>
      <c r="H9" s="243"/>
      <c r="I9" s="4">
        <v>2</v>
      </c>
      <c r="J9" s="24">
        <f>J10+J17+J27+J36+J40</f>
        <v>1479050198</v>
      </c>
      <c r="K9" s="24">
        <f>K10+K17+K27+K36+K40</f>
        <v>1238399344</v>
      </c>
      <c r="L9" s="131"/>
      <c r="O9" s="9"/>
      <c r="P9" s="9"/>
    </row>
    <row r="10" spans="1:16" x14ac:dyDescent="0.2">
      <c r="A10" s="244" t="s">
        <v>256</v>
      </c>
      <c r="B10" s="245"/>
      <c r="C10" s="245"/>
      <c r="D10" s="245"/>
      <c r="E10" s="245"/>
      <c r="F10" s="245"/>
      <c r="G10" s="245"/>
      <c r="H10" s="246"/>
      <c r="I10" s="4">
        <v>3</v>
      </c>
      <c r="J10" s="24">
        <f>SUM(J11:J16)</f>
        <v>115583415</v>
      </c>
      <c r="K10" s="24">
        <f>SUM(K11:K16)</f>
        <v>98325947</v>
      </c>
      <c r="L10" s="131"/>
      <c r="O10" s="9"/>
      <c r="P10" s="9"/>
    </row>
    <row r="11" spans="1:16" x14ac:dyDescent="0.2">
      <c r="A11" s="244" t="s">
        <v>126</v>
      </c>
      <c r="B11" s="245"/>
      <c r="C11" s="245"/>
      <c r="D11" s="245"/>
      <c r="E11" s="245"/>
      <c r="F11" s="245"/>
      <c r="G11" s="245"/>
      <c r="H11" s="246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44" t="s">
        <v>10</v>
      </c>
      <c r="B12" s="245"/>
      <c r="C12" s="245"/>
      <c r="D12" s="245"/>
      <c r="E12" s="245"/>
      <c r="F12" s="245"/>
      <c r="G12" s="245"/>
      <c r="H12" s="246"/>
      <c r="I12" s="4">
        <v>5</v>
      </c>
      <c r="J12" s="25">
        <v>115005032</v>
      </c>
      <c r="K12" s="25">
        <v>95339734</v>
      </c>
      <c r="L12" s="131"/>
      <c r="O12" s="9"/>
      <c r="P12" s="9"/>
    </row>
    <row r="13" spans="1:16" x14ac:dyDescent="0.2">
      <c r="A13" s="244" t="s">
        <v>127</v>
      </c>
      <c r="B13" s="245"/>
      <c r="C13" s="245"/>
      <c r="D13" s="245"/>
      <c r="E13" s="245"/>
      <c r="F13" s="245"/>
      <c r="G13" s="245"/>
      <c r="H13" s="246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44" t="s">
        <v>260</v>
      </c>
      <c r="B14" s="245"/>
      <c r="C14" s="245"/>
      <c r="D14" s="245"/>
      <c r="E14" s="245"/>
      <c r="F14" s="245"/>
      <c r="G14" s="245"/>
      <c r="H14" s="246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44" t="s">
        <v>261</v>
      </c>
      <c r="B15" s="245"/>
      <c r="C15" s="245"/>
      <c r="D15" s="245"/>
      <c r="E15" s="245"/>
      <c r="F15" s="245"/>
      <c r="G15" s="245"/>
      <c r="H15" s="246"/>
      <c r="I15" s="4">
        <v>8</v>
      </c>
      <c r="J15" s="25">
        <v>578383</v>
      </c>
      <c r="K15" s="25">
        <v>2986213</v>
      </c>
      <c r="L15" s="131"/>
      <c r="O15" s="9"/>
      <c r="P15" s="9"/>
    </row>
    <row r="16" spans="1:16" x14ac:dyDescent="0.2">
      <c r="A16" s="244" t="s">
        <v>262</v>
      </c>
      <c r="B16" s="245"/>
      <c r="C16" s="245"/>
      <c r="D16" s="245"/>
      <c r="E16" s="245"/>
      <c r="F16" s="245"/>
      <c r="G16" s="245"/>
      <c r="H16" s="246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44" t="s">
        <v>257</v>
      </c>
      <c r="B17" s="245"/>
      <c r="C17" s="245"/>
      <c r="D17" s="245"/>
      <c r="E17" s="245"/>
      <c r="F17" s="245"/>
      <c r="G17" s="245"/>
      <c r="H17" s="246"/>
      <c r="I17" s="4">
        <v>10</v>
      </c>
      <c r="J17" s="24">
        <f>SUM(J18:J26)</f>
        <v>840975306</v>
      </c>
      <c r="K17" s="24">
        <f>SUM(K18:K26)</f>
        <v>693485729</v>
      </c>
      <c r="L17" s="131"/>
      <c r="O17" s="9"/>
      <c r="P17" s="9"/>
    </row>
    <row r="18" spans="1:16" x14ac:dyDescent="0.2">
      <c r="A18" s="244" t="s">
        <v>263</v>
      </c>
      <c r="B18" s="245"/>
      <c r="C18" s="245"/>
      <c r="D18" s="245"/>
      <c r="E18" s="245"/>
      <c r="F18" s="245"/>
      <c r="G18" s="245"/>
      <c r="H18" s="246"/>
      <c r="I18" s="4">
        <v>11</v>
      </c>
      <c r="J18" s="25">
        <v>24706887</v>
      </c>
      <c r="K18" s="25">
        <v>39499992</v>
      </c>
      <c r="L18" s="131"/>
      <c r="O18" s="9"/>
      <c r="P18" s="9"/>
    </row>
    <row r="19" spans="1:16" x14ac:dyDescent="0.2">
      <c r="A19" s="244" t="s">
        <v>299</v>
      </c>
      <c r="B19" s="245"/>
      <c r="C19" s="245"/>
      <c r="D19" s="245"/>
      <c r="E19" s="245"/>
      <c r="F19" s="245"/>
      <c r="G19" s="245"/>
      <c r="H19" s="246"/>
      <c r="I19" s="4">
        <v>12</v>
      </c>
      <c r="J19" s="25">
        <v>518508235</v>
      </c>
      <c r="K19" s="25">
        <v>423066363</v>
      </c>
      <c r="L19" s="131"/>
      <c r="O19" s="9"/>
      <c r="P19" s="9"/>
    </row>
    <row r="20" spans="1:16" x14ac:dyDescent="0.2">
      <c r="A20" s="244" t="s">
        <v>264</v>
      </c>
      <c r="B20" s="245"/>
      <c r="C20" s="245"/>
      <c r="D20" s="245"/>
      <c r="E20" s="245"/>
      <c r="F20" s="245"/>
      <c r="G20" s="245"/>
      <c r="H20" s="246"/>
      <c r="I20" s="4">
        <v>13</v>
      </c>
      <c r="J20" s="25">
        <v>240632428</v>
      </c>
      <c r="K20" s="25">
        <v>181774393</v>
      </c>
      <c r="L20" s="131"/>
      <c r="O20" s="9"/>
      <c r="P20" s="9"/>
    </row>
    <row r="21" spans="1:16" x14ac:dyDescent="0.2">
      <c r="A21" s="244" t="s">
        <v>46</v>
      </c>
      <c r="B21" s="245"/>
      <c r="C21" s="245"/>
      <c r="D21" s="245"/>
      <c r="E21" s="245"/>
      <c r="F21" s="245"/>
      <c r="G21" s="245"/>
      <c r="H21" s="246"/>
      <c r="I21" s="4">
        <v>14</v>
      </c>
      <c r="J21" s="25">
        <v>4185776</v>
      </c>
      <c r="K21" s="25">
        <v>5988589</v>
      </c>
      <c r="L21" s="131"/>
      <c r="O21" s="9"/>
      <c r="P21" s="9"/>
    </row>
    <row r="22" spans="1:16" x14ac:dyDescent="0.2">
      <c r="A22" s="244" t="s">
        <v>47</v>
      </c>
      <c r="B22" s="245"/>
      <c r="C22" s="245"/>
      <c r="D22" s="245"/>
      <c r="E22" s="245"/>
      <c r="F22" s="245"/>
      <c r="G22" s="245"/>
      <c r="H22" s="246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44" t="s">
        <v>86</v>
      </c>
      <c r="B23" s="245"/>
      <c r="C23" s="245"/>
      <c r="D23" s="245"/>
      <c r="E23" s="245"/>
      <c r="F23" s="245"/>
      <c r="G23" s="245"/>
      <c r="H23" s="246"/>
      <c r="I23" s="4">
        <v>16</v>
      </c>
      <c r="J23" s="103">
        <v>178756</v>
      </c>
      <c r="K23" s="25">
        <v>2356450</v>
      </c>
      <c r="L23" s="131"/>
      <c r="O23" s="9"/>
      <c r="P23" s="9"/>
    </row>
    <row r="24" spans="1:16" x14ac:dyDescent="0.2">
      <c r="A24" s="244" t="s">
        <v>87</v>
      </c>
      <c r="B24" s="245"/>
      <c r="C24" s="245"/>
      <c r="D24" s="245"/>
      <c r="E24" s="245"/>
      <c r="F24" s="245"/>
      <c r="G24" s="245"/>
      <c r="H24" s="246"/>
      <c r="I24" s="4">
        <v>17</v>
      </c>
      <c r="J24" s="103">
        <v>51993995</v>
      </c>
      <c r="K24" s="25">
        <v>40046390</v>
      </c>
      <c r="L24" s="131"/>
      <c r="O24" s="9"/>
      <c r="P24" s="9"/>
    </row>
    <row r="25" spans="1:16" x14ac:dyDescent="0.2">
      <c r="A25" s="244" t="s">
        <v>88</v>
      </c>
      <c r="B25" s="245"/>
      <c r="C25" s="245"/>
      <c r="D25" s="245"/>
      <c r="E25" s="245"/>
      <c r="F25" s="245"/>
      <c r="G25" s="245"/>
      <c r="H25" s="246"/>
      <c r="I25" s="4">
        <v>18</v>
      </c>
      <c r="J25" s="25">
        <v>769229</v>
      </c>
      <c r="K25" s="25">
        <v>753552</v>
      </c>
      <c r="L25" s="131"/>
      <c r="O25" s="9"/>
      <c r="P25" s="9"/>
    </row>
    <row r="26" spans="1:16" x14ac:dyDescent="0.2">
      <c r="A26" s="244" t="s">
        <v>89</v>
      </c>
      <c r="B26" s="245"/>
      <c r="C26" s="245"/>
      <c r="D26" s="245"/>
      <c r="E26" s="245"/>
      <c r="F26" s="245"/>
      <c r="G26" s="245"/>
      <c r="H26" s="246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44" t="s">
        <v>243</v>
      </c>
      <c r="B27" s="245"/>
      <c r="C27" s="245"/>
      <c r="D27" s="245"/>
      <c r="E27" s="245"/>
      <c r="F27" s="245"/>
      <c r="G27" s="245"/>
      <c r="H27" s="246"/>
      <c r="I27" s="4">
        <v>20</v>
      </c>
      <c r="J27" s="24">
        <f>SUM(J28:J35)</f>
        <v>497761469</v>
      </c>
      <c r="K27" s="24">
        <f>SUM(K28:K35)</f>
        <v>409236488</v>
      </c>
      <c r="L27" s="131"/>
      <c r="O27" s="9"/>
      <c r="P27" s="9"/>
    </row>
    <row r="28" spans="1:16" x14ac:dyDescent="0.2">
      <c r="A28" s="244" t="s">
        <v>90</v>
      </c>
      <c r="B28" s="245"/>
      <c r="C28" s="245"/>
      <c r="D28" s="245"/>
      <c r="E28" s="245"/>
      <c r="F28" s="245"/>
      <c r="G28" s="245"/>
      <c r="H28" s="246"/>
      <c r="I28" s="4">
        <v>21</v>
      </c>
      <c r="J28" s="25">
        <v>440304164</v>
      </c>
      <c r="K28" s="25">
        <v>396808554</v>
      </c>
      <c r="L28" s="131"/>
      <c r="O28" s="9"/>
      <c r="P28" s="9"/>
    </row>
    <row r="29" spans="1:16" x14ac:dyDescent="0.2">
      <c r="A29" s="244" t="s">
        <v>91</v>
      </c>
      <c r="B29" s="245"/>
      <c r="C29" s="245"/>
      <c r="D29" s="245"/>
      <c r="E29" s="245"/>
      <c r="F29" s="245"/>
      <c r="G29" s="245"/>
      <c r="H29" s="246"/>
      <c r="I29" s="4">
        <v>22</v>
      </c>
      <c r="J29" s="25">
        <v>53844277</v>
      </c>
      <c r="K29" s="25">
        <v>7583333</v>
      </c>
      <c r="L29" s="131"/>
      <c r="O29" s="9"/>
      <c r="P29" s="9"/>
    </row>
    <row r="30" spans="1:16" x14ac:dyDescent="0.2">
      <c r="A30" s="244" t="s">
        <v>92</v>
      </c>
      <c r="B30" s="245"/>
      <c r="C30" s="245"/>
      <c r="D30" s="245"/>
      <c r="E30" s="245"/>
      <c r="F30" s="245"/>
      <c r="G30" s="245"/>
      <c r="H30" s="246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44" t="s">
        <v>101</v>
      </c>
      <c r="B31" s="245"/>
      <c r="C31" s="245"/>
      <c r="D31" s="245"/>
      <c r="E31" s="245"/>
      <c r="F31" s="245"/>
      <c r="G31" s="245"/>
      <c r="H31" s="246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44" t="s">
        <v>102</v>
      </c>
      <c r="B32" s="245"/>
      <c r="C32" s="245"/>
      <c r="D32" s="245"/>
      <c r="E32" s="245"/>
      <c r="F32" s="245"/>
      <c r="G32" s="245"/>
      <c r="H32" s="246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44" t="s">
        <v>103</v>
      </c>
      <c r="B33" s="245"/>
      <c r="C33" s="245"/>
      <c r="D33" s="245"/>
      <c r="E33" s="245"/>
      <c r="F33" s="245"/>
      <c r="G33" s="245"/>
      <c r="H33" s="246"/>
      <c r="I33" s="4">
        <v>26</v>
      </c>
      <c r="J33" s="25">
        <v>2706028</v>
      </c>
      <c r="K33" s="25">
        <v>3937601</v>
      </c>
      <c r="L33" s="131"/>
      <c r="O33" s="9"/>
      <c r="P33" s="9"/>
    </row>
    <row r="34" spans="1:16" x14ac:dyDescent="0.2">
      <c r="A34" s="244" t="s">
        <v>93</v>
      </c>
      <c r="B34" s="245"/>
      <c r="C34" s="245"/>
      <c r="D34" s="245"/>
      <c r="E34" s="245"/>
      <c r="F34" s="245"/>
      <c r="G34" s="245"/>
      <c r="H34" s="246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44" t="s">
        <v>236</v>
      </c>
      <c r="B35" s="245"/>
      <c r="C35" s="245"/>
      <c r="D35" s="245"/>
      <c r="E35" s="245"/>
      <c r="F35" s="245"/>
      <c r="G35" s="245"/>
      <c r="H35" s="246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44" t="s">
        <v>237</v>
      </c>
      <c r="B36" s="245"/>
      <c r="C36" s="245"/>
      <c r="D36" s="245"/>
      <c r="E36" s="245"/>
      <c r="F36" s="245"/>
      <c r="G36" s="245"/>
      <c r="H36" s="246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44" t="s">
        <v>94</v>
      </c>
      <c r="B37" s="245"/>
      <c r="C37" s="245"/>
      <c r="D37" s="245"/>
      <c r="E37" s="245"/>
      <c r="F37" s="245"/>
      <c r="G37" s="245"/>
      <c r="H37" s="246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44" t="s">
        <v>95</v>
      </c>
      <c r="B38" s="245"/>
      <c r="C38" s="245"/>
      <c r="D38" s="245"/>
      <c r="E38" s="245"/>
      <c r="F38" s="245"/>
      <c r="G38" s="245"/>
      <c r="H38" s="246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44" t="s">
        <v>96</v>
      </c>
      <c r="B39" s="245"/>
      <c r="C39" s="245"/>
      <c r="D39" s="245"/>
      <c r="E39" s="245"/>
      <c r="F39" s="245"/>
      <c r="G39" s="245"/>
      <c r="H39" s="246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44" t="s">
        <v>238</v>
      </c>
      <c r="B40" s="245"/>
      <c r="C40" s="245"/>
      <c r="D40" s="245"/>
      <c r="E40" s="245"/>
      <c r="F40" s="245"/>
      <c r="G40" s="245"/>
      <c r="H40" s="246"/>
      <c r="I40" s="4">
        <v>33</v>
      </c>
      <c r="J40" s="25">
        <v>24730008</v>
      </c>
      <c r="K40" s="25">
        <v>37351180</v>
      </c>
      <c r="L40" s="131"/>
      <c r="O40" s="9"/>
      <c r="P40" s="9"/>
    </row>
    <row r="41" spans="1:16" x14ac:dyDescent="0.2">
      <c r="A41" s="241" t="s">
        <v>291</v>
      </c>
      <c r="B41" s="242"/>
      <c r="C41" s="242"/>
      <c r="D41" s="242"/>
      <c r="E41" s="242"/>
      <c r="F41" s="242"/>
      <c r="G41" s="242"/>
      <c r="H41" s="243"/>
      <c r="I41" s="4">
        <v>34</v>
      </c>
      <c r="J41" s="24">
        <f>J42+J50+J57+J65</f>
        <v>1027867684</v>
      </c>
      <c r="K41" s="24">
        <f>K42+K50+K57+K65</f>
        <v>1152228728</v>
      </c>
      <c r="L41" s="131"/>
      <c r="O41" s="9"/>
      <c r="P41" s="9"/>
    </row>
    <row r="42" spans="1:16" x14ac:dyDescent="0.2">
      <c r="A42" s="244" t="s">
        <v>118</v>
      </c>
      <c r="B42" s="245"/>
      <c r="C42" s="245"/>
      <c r="D42" s="245"/>
      <c r="E42" s="245"/>
      <c r="F42" s="245"/>
      <c r="G42" s="245"/>
      <c r="H42" s="246"/>
      <c r="I42" s="4">
        <v>35</v>
      </c>
      <c r="J42" s="24">
        <f>SUM(J43:J49)</f>
        <v>305405025</v>
      </c>
      <c r="K42" s="24">
        <f>SUM(K43:K49)</f>
        <v>364525930</v>
      </c>
      <c r="L42" s="131"/>
      <c r="O42" s="9"/>
      <c r="P42" s="9"/>
    </row>
    <row r="43" spans="1:16" x14ac:dyDescent="0.2">
      <c r="A43" s="244" t="s">
        <v>141</v>
      </c>
      <c r="B43" s="245"/>
      <c r="C43" s="245"/>
      <c r="D43" s="245"/>
      <c r="E43" s="245"/>
      <c r="F43" s="245"/>
      <c r="G43" s="245"/>
      <c r="H43" s="246"/>
      <c r="I43" s="4">
        <v>36</v>
      </c>
      <c r="J43" s="25">
        <v>117387470</v>
      </c>
      <c r="K43" s="25">
        <v>96958234</v>
      </c>
      <c r="L43" s="131"/>
      <c r="O43" s="9"/>
      <c r="P43" s="9"/>
    </row>
    <row r="44" spans="1:16" x14ac:dyDescent="0.2">
      <c r="A44" s="244" t="s">
        <v>142</v>
      </c>
      <c r="B44" s="245"/>
      <c r="C44" s="245"/>
      <c r="D44" s="245"/>
      <c r="E44" s="245"/>
      <c r="F44" s="245"/>
      <c r="G44" s="245"/>
      <c r="H44" s="246"/>
      <c r="I44" s="4">
        <v>37</v>
      </c>
      <c r="J44" s="25">
        <v>27472950</v>
      </c>
      <c r="K44" s="25">
        <v>22927744</v>
      </c>
      <c r="L44" s="131"/>
      <c r="O44" s="9"/>
      <c r="P44" s="9"/>
    </row>
    <row r="45" spans="1:16" x14ac:dyDescent="0.2">
      <c r="A45" s="244" t="s">
        <v>104</v>
      </c>
      <c r="B45" s="245"/>
      <c r="C45" s="245"/>
      <c r="D45" s="245"/>
      <c r="E45" s="245"/>
      <c r="F45" s="245"/>
      <c r="G45" s="245"/>
      <c r="H45" s="246"/>
      <c r="I45" s="4">
        <v>38</v>
      </c>
      <c r="J45" s="25">
        <v>102724922</v>
      </c>
      <c r="K45" s="25">
        <v>101827104</v>
      </c>
      <c r="L45" s="131"/>
      <c r="O45" s="9"/>
      <c r="P45" s="9"/>
    </row>
    <row r="46" spans="1:16" x14ac:dyDescent="0.2">
      <c r="A46" s="244" t="s">
        <v>105</v>
      </c>
      <c r="B46" s="245"/>
      <c r="C46" s="245"/>
      <c r="D46" s="245"/>
      <c r="E46" s="245"/>
      <c r="F46" s="245"/>
      <c r="G46" s="245"/>
      <c r="H46" s="246"/>
      <c r="I46" s="4">
        <v>39</v>
      </c>
      <c r="J46" s="25">
        <v>54515859</v>
      </c>
      <c r="K46" s="25">
        <v>56411831</v>
      </c>
      <c r="L46" s="131"/>
      <c r="O46" s="9"/>
      <c r="P46" s="9"/>
    </row>
    <row r="47" spans="1:16" x14ac:dyDescent="0.2">
      <c r="A47" s="244" t="s">
        <v>106</v>
      </c>
      <c r="B47" s="245"/>
      <c r="C47" s="245"/>
      <c r="D47" s="245"/>
      <c r="E47" s="245"/>
      <c r="F47" s="245"/>
      <c r="G47" s="245"/>
      <c r="H47" s="246"/>
      <c r="I47" s="4">
        <v>40</v>
      </c>
      <c r="J47" s="25">
        <v>0</v>
      </c>
      <c r="K47" s="25">
        <v>5441050</v>
      </c>
      <c r="L47" s="131"/>
      <c r="O47" s="9"/>
      <c r="P47" s="9"/>
    </row>
    <row r="48" spans="1:16" x14ac:dyDescent="0.2">
      <c r="A48" s="244" t="s">
        <v>107</v>
      </c>
      <c r="B48" s="245"/>
      <c r="C48" s="245"/>
      <c r="D48" s="245"/>
      <c r="E48" s="245"/>
      <c r="F48" s="245"/>
      <c r="G48" s="245"/>
      <c r="H48" s="246"/>
      <c r="I48" s="4">
        <v>41</v>
      </c>
      <c r="J48" s="25">
        <v>3303824</v>
      </c>
      <c r="K48" s="25">
        <v>80959967</v>
      </c>
      <c r="L48" s="128"/>
      <c r="O48" s="9"/>
      <c r="P48" s="9"/>
    </row>
    <row r="49" spans="1:16" x14ac:dyDescent="0.2">
      <c r="A49" s="244" t="s">
        <v>108</v>
      </c>
      <c r="B49" s="245"/>
      <c r="C49" s="245"/>
      <c r="D49" s="245"/>
      <c r="E49" s="245"/>
      <c r="F49" s="245"/>
      <c r="G49" s="245"/>
      <c r="H49" s="246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44" t="s">
        <v>119</v>
      </c>
      <c r="B50" s="245"/>
      <c r="C50" s="245"/>
      <c r="D50" s="245"/>
      <c r="E50" s="245"/>
      <c r="F50" s="245"/>
      <c r="G50" s="245"/>
      <c r="H50" s="246"/>
      <c r="I50" s="4">
        <v>43</v>
      </c>
      <c r="J50" s="24">
        <f>SUM(J51:J56)</f>
        <v>520110791</v>
      </c>
      <c r="K50" s="24">
        <f>SUM(K51:K56)</f>
        <v>567831306</v>
      </c>
      <c r="L50" s="131"/>
      <c r="O50" s="9"/>
      <c r="P50" s="9"/>
    </row>
    <row r="51" spans="1:16" x14ac:dyDescent="0.2">
      <c r="A51" s="244" t="s">
        <v>251</v>
      </c>
      <c r="B51" s="245"/>
      <c r="C51" s="245"/>
      <c r="D51" s="245"/>
      <c r="E51" s="245"/>
      <c r="F51" s="245"/>
      <c r="G51" s="245"/>
      <c r="H51" s="246"/>
      <c r="I51" s="4">
        <v>44</v>
      </c>
      <c r="J51" s="25">
        <v>306885784</v>
      </c>
      <c r="K51" s="25">
        <v>367850454</v>
      </c>
      <c r="L51" s="128"/>
      <c r="O51" s="9"/>
      <c r="P51" s="9"/>
    </row>
    <row r="52" spans="1:16" x14ac:dyDescent="0.2">
      <c r="A52" s="244" t="s">
        <v>252</v>
      </c>
      <c r="B52" s="245"/>
      <c r="C52" s="245"/>
      <c r="D52" s="245"/>
      <c r="E52" s="245"/>
      <c r="F52" s="245"/>
      <c r="G52" s="245"/>
      <c r="H52" s="246"/>
      <c r="I52" s="4">
        <v>45</v>
      </c>
      <c r="J52" s="103">
        <v>199479752</v>
      </c>
      <c r="K52" s="25">
        <v>194190983</v>
      </c>
      <c r="L52" s="128"/>
      <c r="O52" s="9"/>
      <c r="P52" s="9"/>
    </row>
    <row r="53" spans="1:16" x14ac:dyDescent="0.2">
      <c r="A53" s="244" t="s">
        <v>253</v>
      </c>
      <c r="B53" s="245"/>
      <c r="C53" s="245"/>
      <c r="D53" s="245"/>
      <c r="E53" s="245"/>
      <c r="F53" s="245"/>
      <c r="G53" s="245"/>
      <c r="H53" s="246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44" t="s">
        <v>254</v>
      </c>
      <c r="B54" s="245"/>
      <c r="C54" s="245"/>
      <c r="D54" s="245"/>
      <c r="E54" s="245"/>
      <c r="F54" s="245"/>
      <c r="G54" s="245"/>
      <c r="H54" s="246"/>
      <c r="I54" s="4">
        <v>47</v>
      </c>
      <c r="J54" s="25">
        <v>1520428</v>
      </c>
      <c r="K54" s="25">
        <v>716595</v>
      </c>
      <c r="L54" s="128"/>
      <c r="O54" s="9"/>
      <c r="P54" s="9"/>
    </row>
    <row r="55" spans="1:16" x14ac:dyDescent="0.2">
      <c r="A55" s="244" t="s">
        <v>5</v>
      </c>
      <c r="B55" s="245"/>
      <c r="C55" s="245"/>
      <c r="D55" s="245"/>
      <c r="E55" s="245"/>
      <c r="F55" s="245"/>
      <c r="G55" s="245"/>
      <c r="H55" s="246"/>
      <c r="I55" s="4">
        <v>48</v>
      </c>
      <c r="J55" s="103">
        <v>12049222</v>
      </c>
      <c r="K55" s="25">
        <v>4735927</v>
      </c>
      <c r="L55" s="128"/>
      <c r="O55" s="9"/>
      <c r="P55" s="9"/>
    </row>
    <row r="56" spans="1:16" x14ac:dyDescent="0.2">
      <c r="A56" s="244" t="s">
        <v>6</v>
      </c>
      <c r="B56" s="245"/>
      <c r="C56" s="245"/>
      <c r="D56" s="245"/>
      <c r="E56" s="245"/>
      <c r="F56" s="245"/>
      <c r="G56" s="245"/>
      <c r="H56" s="246"/>
      <c r="I56" s="4">
        <v>49</v>
      </c>
      <c r="J56" s="103">
        <v>175605</v>
      </c>
      <c r="K56" s="25">
        <v>337347</v>
      </c>
      <c r="L56" s="128"/>
      <c r="O56" s="9"/>
      <c r="P56" s="9"/>
    </row>
    <row r="57" spans="1:16" x14ac:dyDescent="0.2">
      <c r="A57" s="244" t="s">
        <v>120</v>
      </c>
      <c r="B57" s="245"/>
      <c r="C57" s="245"/>
      <c r="D57" s="245"/>
      <c r="E57" s="245"/>
      <c r="F57" s="245"/>
      <c r="G57" s="245"/>
      <c r="H57" s="246"/>
      <c r="I57" s="4">
        <v>50</v>
      </c>
      <c r="J57" s="24">
        <f>SUM(J58:J64)</f>
        <v>161304155</v>
      </c>
      <c r="K57" s="24">
        <f>SUM(K58:K64)</f>
        <v>146963502</v>
      </c>
      <c r="L57" s="128"/>
      <c r="O57" s="9"/>
      <c r="P57" s="9"/>
    </row>
    <row r="58" spans="1:16" x14ac:dyDescent="0.2">
      <c r="A58" s="244" t="s">
        <v>90</v>
      </c>
      <c r="B58" s="245"/>
      <c r="C58" s="245"/>
      <c r="D58" s="245"/>
      <c r="E58" s="245"/>
      <c r="F58" s="245"/>
      <c r="G58" s="245"/>
      <c r="H58" s="246"/>
      <c r="I58" s="4">
        <v>51</v>
      </c>
      <c r="J58" s="25">
        <v>59880215</v>
      </c>
      <c r="K58" s="25">
        <v>53700087</v>
      </c>
      <c r="L58" s="128"/>
      <c r="O58" s="9"/>
      <c r="P58" s="9"/>
    </row>
    <row r="59" spans="1:16" x14ac:dyDescent="0.2">
      <c r="A59" s="244" t="s">
        <v>91</v>
      </c>
      <c r="B59" s="245"/>
      <c r="C59" s="245"/>
      <c r="D59" s="245"/>
      <c r="E59" s="245"/>
      <c r="F59" s="245"/>
      <c r="G59" s="245"/>
      <c r="H59" s="246"/>
      <c r="I59" s="4">
        <v>52</v>
      </c>
      <c r="J59" s="25">
        <v>98087528</v>
      </c>
      <c r="K59" s="25">
        <v>86694897</v>
      </c>
      <c r="L59" s="128"/>
      <c r="O59" s="9"/>
      <c r="P59" s="9"/>
    </row>
    <row r="60" spans="1:16" x14ac:dyDescent="0.2">
      <c r="A60" s="244" t="s">
        <v>293</v>
      </c>
      <c r="B60" s="245"/>
      <c r="C60" s="245"/>
      <c r="D60" s="245"/>
      <c r="E60" s="245"/>
      <c r="F60" s="245"/>
      <c r="G60" s="245"/>
      <c r="H60" s="246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44" t="s">
        <v>101</v>
      </c>
      <c r="B61" s="245"/>
      <c r="C61" s="245"/>
      <c r="D61" s="245"/>
      <c r="E61" s="245"/>
      <c r="F61" s="245"/>
      <c r="G61" s="245"/>
      <c r="H61" s="246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44" t="s">
        <v>102</v>
      </c>
      <c r="B62" s="245"/>
      <c r="C62" s="245"/>
      <c r="D62" s="245"/>
      <c r="E62" s="245"/>
      <c r="F62" s="245"/>
      <c r="G62" s="245"/>
      <c r="H62" s="246"/>
      <c r="I62" s="4">
        <v>55</v>
      </c>
      <c r="J62" s="25">
        <v>3334211</v>
      </c>
      <c r="K62" s="25">
        <v>5514691</v>
      </c>
      <c r="L62" s="128"/>
      <c r="O62" s="9"/>
      <c r="P62" s="9"/>
    </row>
    <row r="63" spans="1:16" x14ac:dyDescent="0.2">
      <c r="A63" s="244" t="s">
        <v>103</v>
      </c>
      <c r="B63" s="245"/>
      <c r="C63" s="245"/>
      <c r="D63" s="245"/>
      <c r="E63" s="245"/>
      <c r="F63" s="245"/>
      <c r="G63" s="245"/>
      <c r="H63" s="246"/>
      <c r="I63" s="4">
        <v>56</v>
      </c>
      <c r="J63" s="25">
        <v>2201</v>
      </c>
      <c r="K63" s="25">
        <v>1053827</v>
      </c>
      <c r="L63" s="128"/>
      <c r="O63" s="9"/>
      <c r="P63" s="9"/>
    </row>
    <row r="64" spans="1:16" x14ac:dyDescent="0.2">
      <c r="A64" s="244" t="s">
        <v>62</v>
      </c>
      <c r="B64" s="245"/>
      <c r="C64" s="245"/>
      <c r="D64" s="245"/>
      <c r="E64" s="245"/>
      <c r="F64" s="245"/>
      <c r="G64" s="245"/>
      <c r="H64" s="246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44" t="s">
        <v>258</v>
      </c>
      <c r="B65" s="245"/>
      <c r="C65" s="245"/>
      <c r="D65" s="245"/>
      <c r="E65" s="245"/>
      <c r="F65" s="245"/>
      <c r="G65" s="245"/>
      <c r="H65" s="246"/>
      <c r="I65" s="4">
        <v>58</v>
      </c>
      <c r="J65" s="25">
        <v>41047713</v>
      </c>
      <c r="K65" s="25">
        <v>72907990</v>
      </c>
      <c r="L65" s="128"/>
      <c r="O65" s="9"/>
      <c r="P65" s="9"/>
    </row>
    <row r="66" spans="1:16" x14ac:dyDescent="0.2">
      <c r="A66" s="241" t="s">
        <v>69</v>
      </c>
      <c r="B66" s="242"/>
      <c r="C66" s="242"/>
      <c r="D66" s="242"/>
      <c r="E66" s="242"/>
      <c r="F66" s="242"/>
      <c r="G66" s="242"/>
      <c r="H66" s="243"/>
      <c r="I66" s="4">
        <v>59</v>
      </c>
      <c r="J66" s="25">
        <v>10179880</v>
      </c>
      <c r="K66" s="25">
        <v>8633708</v>
      </c>
      <c r="L66" s="128"/>
      <c r="O66" s="9"/>
      <c r="P66" s="9"/>
    </row>
    <row r="67" spans="1:16" x14ac:dyDescent="0.2">
      <c r="A67" s="241" t="s">
        <v>292</v>
      </c>
      <c r="B67" s="242"/>
      <c r="C67" s="242"/>
      <c r="D67" s="242"/>
      <c r="E67" s="242"/>
      <c r="F67" s="242"/>
      <c r="G67" s="242"/>
      <c r="H67" s="243"/>
      <c r="I67" s="4">
        <v>60</v>
      </c>
      <c r="J67" s="24">
        <f>J8+J9+J41+J66</f>
        <v>2517097762</v>
      </c>
      <c r="K67" s="24">
        <f>K8+K9+K41+K66</f>
        <v>2399261780</v>
      </c>
      <c r="L67" s="157"/>
      <c r="O67" s="9"/>
      <c r="P67" s="9"/>
    </row>
    <row r="68" spans="1:16" ht="13.5" thickBot="1" x14ac:dyDescent="0.25">
      <c r="A68" s="257" t="s">
        <v>109</v>
      </c>
      <c r="B68" s="258"/>
      <c r="C68" s="258"/>
      <c r="D68" s="258"/>
      <c r="E68" s="258"/>
      <c r="F68" s="258"/>
      <c r="G68" s="258"/>
      <c r="H68" s="259"/>
      <c r="I68" s="95">
        <v>61</v>
      </c>
      <c r="J68" s="117">
        <v>570344390</v>
      </c>
      <c r="K68" s="117">
        <v>593358567</v>
      </c>
      <c r="L68" s="128"/>
      <c r="O68" s="9"/>
      <c r="P68" s="9"/>
    </row>
    <row r="69" spans="1:16" x14ac:dyDescent="0.2">
      <c r="A69" s="235" t="s">
        <v>71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61"/>
      <c r="L69" s="128"/>
      <c r="O69" s="9"/>
      <c r="P69" s="9"/>
    </row>
    <row r="70" spans="1:16" x14ac:dyDescent="0.2">
      <c r="A70" s="238" t="s">
        <v>244</v>
      </c>
      <c r="B70" s="239"/>
      <c r="C70" s="239"/>
      <c r="D70" s="239"/>
      <c r="E70" s="239"/>
      <c r="F70" s="239"/>
      <c r="G70" s="239"/>
      <c r="H70" s="240"/>
      <c r="I70" s="6">
        <v>62</v>
      </c>
      <c r="J70" s="118">
        <f>J71+J72+J73+J79+J80+J83+J86</f>
        <v>1081827471</v>
      </c>
      <c r="K70" s="118">
        <f>K71+K72+K73+K79+K80+K83+K86</f>
        <v>1134309527</v>
      </c>
      <c r="L70" s="128"/>
      <c r="O70" s="9"/>
      <c r="P70" s="9"/>
    </row>
    <row r="71" spans="1:16" x14ac:dyDescent="0.2">
      <c r="A71" s="244" t="s">
        <v>155</v>
      </c>
      <c r="B71" s="245"/>
      <c r="C71" s="245"/>
      <c r="D71" s="245"/>
      <c r="E71" s="245"/>
      <c r="F71" s="245"/>
      <c r="G71" s="245"/>
      <c r="H71" s="246"/>
      <c r="I71" s="4">
        <v>63</v>
      </c>
      <c r="J71" s="103">
        <v>1626000900</v>
      </c>
      <c r="K71" s="25">
        <v>1084000600</v>
      </c>
      <c r="L71" s="128"/>
      <c r="O71" s="9"/>
      <c r="P71" s="9"/>
    </row>
    <row r="72" spans="1:16" x14ac:dyDescent="0.2">
      <c r="A72" s="244" t="s">
        <v>156</v>
      </c>
      <c r="B72" s="245"/>
      <c r="C72" s="245"/>
      <c r="D72" s="245"/>
      <c r="E72" s="245"/>
      <c r="F72" s="245"/>
      <c r="G72" s="245"/>
      <c r="H72" s="246"/>
      <c r="I72" s="4">
        <v>64</v>
      </c>
      <c r="J72" s="25">
        <v>25561463</v>
      </c>
      <c r="K72" s="25">
        <v>44785613</v>
      </c>
      <c r="L72" s="128"/>
      <c r="O72" s="9"/>
      <c r="P72" s="9"/>
    </row>
    <row r="73" spans="1:16" x14ac:dyDescent="0.2">
      <c r="A73" s="244" t="s">
        <v>157</v>
      </c>
      <c r="B73" s="245"/>
      <c r="C73" s="245"/>
      <c r="D73" s="245"/>
      <c r="E73" s="245"/>
      <c r="F73" s="245"/>
      <c r="G73" s="245"/>
      <c r="H73" s="246"/>
      <c r="I73" s="4">
        <v>65</v>
      </c>
      <c r="J73" s="24">
        <f>J74+J75-J76+J77+J78</f>
        <v>-37910250</v>
      </c>
      <c r="K73" s="24">
        <f>K74+K75-K76+K77+K78</f>
        <v>-45842809</v>
      </c>
      <c r="L73" s="128"/>
      <c r="O73" s="9"/>
      <c r="P73" s="9"/>
    </row>
    <row r="74" spans="1:16" x14ac:dyDescent="0.2">
      <c r="A74" s="244" t="s">
        <v>158</v>
      </c>
      <c r="B74" s="245"/>
      <c r="C74" s="245"/>
      <c r="D74" s="245"/>
      <c r="E74" s="245"/>
      <c r="F74" s="245"/>
      <c r="G74" s="245"/>
      <c r="H74" s="246"/>
      <c r="I74" s="4">
        <v>66</v>
      </c>
      <c r="J74" s="25">
        <v>6849365</v>
      </c>
      <c r="K74" s="25">
        <v>0</v>
      </c>
      <c r="L74" s="128"/>
      <c r="O74" s="9"/>
      <c r="P74" s="9"/>
    </row>
    <row r="75" spans="1:16" x14ac:dyDescent="0.2">
      <c r="A75" s="244" t="s">
        <v>159</v>
      </c>
      <c r="B75" s="245"/>
      <c r="C75" s="245"/>
      <c r="D75" s="245"/>
      <c r="E75" s="245"/>
      <c r="F75" s="245"/>
      <c r="G75" s="245"/>
      <c r="H75" s="246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44" t="s">
        <v>147</v>
      </c>
      <c r="B76" s="245"/>
      <c r="C76" s="245"/>
      <c r="D76" s="245"/>
      <c r="E76" s="245"/>
      <c r="F76" s="245"/>
      <c r="G76" s="245"/>
      <c r="H76" s="246"/>
      <c r="I76" s="4">
        <v>68</v>
      </c>
      <c r="J76" s="25">
        <v>67604502</v>
      </c>
      <c r="K76" s="25">
        <v>67604501</v>
      </c>
      <c r="L76" s="128"/>
      <c r="O76" s="9"/>
      <c r="P76" s="9"/>
    </row>
    <row r="77" spans="1:16" x14ac:dyDescent="0.2">
      <c r="A77" s="244" t="s">
        <v>148</v>
      </c>
      <c r="B77" s="245"/>
      <c r="C77" s="245"/>
      <c r="D77" s="245"/>
      <c r="E77" s="245"/>
      <c r="F77" s="245"/>
      <c r="G77" s="245"/>
      <c r="H77" s="246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44" t="s">
        <v>149</v>
      </c>
      <c r="B78" s="245"/>
      <c r="C78" s="245"/>
      <c r="D78" s="245"/>
      <c r="E78" s="245"/>
      <c r="F78" s="245"/>
      <c r="G78" s="245"/>
      <c r="H78" s="246"/>
      <c r="I78" s="4">
        <v>70</v>
      </c>
      <c r="J78" s="103">
        <v>1083195</v>
      </c>
      <c r="K78" s="25">
        <v>0</v>
      </c>
      <c r="L78" s="128"/>
      <c r="O78" s="9"/>
      <c r="P78" s="9"/>
    </row>
    <row r="79" spans="1:16" x14ac:dyDescent="0.2">
      <c r="A79" s="244" t="s">
        <v>150</v>
      </c>
      <c r="B79" s="245"/>
      <c r="C79" s="245"/>
      <c r="D79" s="245"/>
      <c r="E79" s="245"/>
      <c r="F79" s="245"/>
      <c r="G79" s="245"/>
      <c r="H79" s="246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44" t="s">
        <v>289</v>
      </c>
      <c r="B80" s="245"/>
      <c r="C80" s="245"/>
      <c r="D80" s="245"/>
      <c r="E80" s="245"/>
      <c r="F80" s="245"/>
      <c r="G80" s="245"/>
      <c r="H80" s="246"/>
      <c r="I80" s="4">
        <v>72</v>
      </c>
      <c r="J80" s="24">
        <f>J81-J82</f>
        <v>-511133833</v>
      </c>
      <c r="K80" s="24">
        <f>K81-K82</f>
        <v>0</v>
      </c>
      <c r="L80" s="128"/>
      <c r="O80" s="9"/>
      <c r="P80" s="9"/>
    </row>
    <row r="81" spans="1:16" x14ac:dyDescent="0.2">
      <c r="A81" s="262" t="s">
        <v>195</v>
      </c>
      <c r="B81" s="263"/>
      <c r="C81" s="263"/>
      <c r="D81" s="263"/>
      <c r="E81" s="263"/>
      <c r="F81" s="263"/>
      <c r="G81" s="263"/>
      <c r="H81" s="264"/>
      <c r="I81" s="4">
        <v>73</v>
      </c>
      <c r="J81" s="25">
        <v>0</v>
      </c>
      <c r="K81" s="25">
        <v>0</v>
      </c>
      <c r="L81" s="128"/>
      <c r="O81" s="9"/>
      <c r="P81" s="9"/>
    </row>
    <row r="82" spans="1:16" x14ac:dyDescent="0.2">
      <c r="A82" s="262" t="s">
        <v>196</v>
      </c>
      <c r="B82" s="263"/>
      <c r="C82" s="263"/>
      <c r="D82" s="263"/>
      <c r="E82" s="263"/>
      <c r="F82" s="263"/>
      <c r="G82" s="263"/>
      <c r="H82" s="264"/>
      <c r="I82" s="4">
        <v>74</v>
      </c>
      <c r="J82" s="25">
        <v>511133833</v>
      </c>
      <c r="K82" s="25">
        <v>0</v>
      </c>
      <c r="L82" s="128"/>
      <c r="O82" s="9"/>
      <c r="P82" s="9"/>
    </row>
    <row r="83" spans="1:16" x14ac:dyDescent="0.2">
      <c r="A83" s="244" t="s">
        <v>290</v>
      </c>
      <c r="B83" s="245"/>
      <c r="C83" s="245"/>
      <c r="D83" s="245"/>
      <c r="E83" s="245"/>
      <c r="F83" s="245"/>
      <c r="G83" s="245"/>
      <c r="H83" s="246"/>
      <c r="I83" s="4">
        <v>75</v>
      </c>
      <c r="J83" s="24">
        <f>J84-J85</f>
        <v>-20690809</v>
      </c>
      <c r="K83" s="24">
        <f>K84-K85</f>
        <v>51366123</v>
      </c>
      <c r="L83" s="128"/>
      <c r="O83" s="9"/>
      <c r="P83" s="9"/>
    </row>
    <row r="84" spans="1:16" x14ac:dyDescent="0.2">
      <c r="A84" s="262" t="s">
        <v>197</v>
      </c>
      <c r="B84" s="263"/>
      <c r="C84" s="263"/>
      <c r="D84" s="263"/>
      <c r="E84" s="263"/>
      <c r="F84" s="263"/>
      <c r="G84" s="263"/>
      <c r="H84" s="264"/>
      <c r="I84" s="4">
        <v>76</v>
      </c>
      <c r="J84" s="25">
        <v>0</v>
      </c>
      <c r="K84" s="25">
        <v>51366123</v>
      </c>
      <c r="L84" s="128"/>
      <c r="O84" s="9"/>
      <c r="P84" s="9"/>
    </row>
    <row r="85" spans="1:16" x14ac:dyDescent="0.2">
      <c r="A85" s="262" t="s">
        <v>198</v>
      </c>
      <c r="B85" s="263"/>
      <c r="C85" s="263"/>
      <c r="D85" s="263"/>
      <c r="E85" s="263"/>
      <c r="F85" s="263"/>
      <c r="G85" s="263"/>
      <c r="H85" s="264"/>
      <c r="I85" s="4">
        <v>77</v>
      </c>
      <c r="J85" s="25">
        <v>20690809</v>
      </c>
      <c r="K85" s="25">
        <v>0</v>
      </c>
      <c r="L85" s="128"/>
      <c r="O85" s="9"/>
      <c r="P85" s="9"/>
    </row>
    <row r="86" spans="1:16" x14ac:dyDescent="0.2">
      <c r="A86" s="244" t="s">
        <v>199</v>
      </c>
      <c r="B86" s="245"/>
      <c r="C86" s="245"/>
      <c r="D86" s="245"/>
      <c r="E86" s="245"/>
      <c r="F86" s="245"/>
      <c r="G86" s="245"/>
      <c r="H86" s="246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41" t="s">
        <v>38</v>
      </c>
      <c r="B87" s="242"/>
      <c r="C87" s="242"/>
      <c r="D87" s="242"/>
      <c r="E87" s="242"/>
      <c r="F87" s="242"/>
      <c r="G87" s="242"/>
      <c r="H87" s="243"/>
      <c r="I87" s="4">
        <v>79</v>
      </c>
      <c r="J87" s="24">
        <f>SUM(J88:J90)</f>
        <v>34727787</v>
      </c>
      <c r="K87" s="24">
        <f>SUM(K88:K90)</f>
        <v>37775002</v>
      </c>
      <c r="L87" s="128"/>
      <c r="O87" s="9"/>
      <c r="P87" s="9"/>
    </row>
    <row r="88" spans="1:16" x14ac:dyDescent="0.2">
      <c r="A88" s="244" t="s">
        <v>143</v>
      </c>
      <c r="B88" s="245"/>
      <c r="C88" s="245"/>
      <c r="D88" s="245"/>
      <c r="E88" s="245"/>
      <c r="F88" s="245"/>
      <c r="G88" s="245"/>
      <c r="H88" s="246"/>
      <c r="I88" s="4">
        <v>80</v>
      </c>
      <c r="J88" s="103">
        <v>15414100</v>
      </c>
      <c r="K88" s="103">
        <v>14955100</v>
      </c>
      <c r="L88" s="128"/>
      <c r="O88" s="9"/>
      <c r="P88" s="9"/>
    </row>
    <row r="89" spans="1:16" x14ac:dyDescent="0.2">
      <c r="A89" s="244" t="s">
        <v>144</v>
      </c>
      <c r="B89" s="245"/>
      <c r="C89" s="245"/>
      <c r="D89" s="245"/>
      <c r="E89" s="245"/>
      <c r="F89" s="245"/>
      <c r="G89" s="245"/>
      <c r="H89" s="246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44" t="s">
        <v>145</v>
      </c>
      <c r="B90" s="245"/>
      <c r="C90" s="245"/>
      <c r="D90" s="245"/>
      <c r="E90" s="245"/>
      <c r="F90" s="245"/>
      <c r="G90" s="245"/>
      <c r="H90" s="246"/>
      <c r="I90" s="4">
        <v>82</v>
      </c>
      <c r="J90" s="103">
        <v>19313687</v>
      </c>
      <c r="K90" s="103">
        <v>22819902</v>
      </c>
      <c r="L90" s="128"/>
      <c r="O90" s="9"/>
      <c r="P90" s="9"/>
    </row>
    <row r="91" spans="1:16" x14ac:dyDescent="0.2">
      <c r="A91" s="241" t="s">
        <v>39</v>
      </c>
      <c r="B91" s="242"/>
      <c r="C91" s="242"/>
      <c r="D91" s="242"/>
      <c r="E91" s="242"/>
      <c r="F91" s="242"/>
      <c r="G91" s="242"/>
      <c r="H91" s="243"/>
      <c r="I91" s="4">
        <v>83</v>
      </c>
      <c r="J91" s="24">
        <f>SUM(J92:J100)</f>
        <v>683721067</v>
      </c>
      <c r="K91" s="24">
        <f>SUM(K92:K100)</f>
        <v>527132537</v>
      </c>
      <c r="L91" s="128"/>
      <c r="O91" s="9"/>
      <c r="P91" s="9"/>
    </row>
    <row r="92" spans="1:16" x14ac:dyDescent="0.2">
      <c r="A92" s="244" t="s">
        <v>146</v>
      </c>
      <c r="B92" s="245"/>
      <c r="C92" s="245"/>
      <c r="D92" s="245"/>
      <c r="E92" s="245"/>
      <c r="F92" s="245"/>
      <c r="G92" s="245"/>
      <c r="H92" s="246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44" t="s">
        <v>294</v>
      </c>
      <c r="B93" s="245"/>
      <c r="C93" s="245"/>
      <c r="D93" s="245"/>
      <c r="E93" s="245"/>
      <c r="F93" s="245"/>
      <c r="G93" s="245"/>
      <c r="H93" s="246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44" t="s">
        <v>0</v>
      </c>
      <c r="B94" s="245"/>
      <c r="C94" s="245"/>
      <c r="D94" s="245"/>
      <c r="E94" s="245"/>
      <c r="F94" s="245"/>
      <c r="G94" s="245"/>
      <c r="H94" s="246"/>
      <c r="I94" s="4">
        <v>86</v>
      </c>
      <c r="J94" s="25">
        <v>683721067</v>
      </c>
      <c r="K94" s="25">
        <v>527132537</v>
      </c>
      <c r="L94" s="128"/>
      <c r="O94" s="9"/>
      <c r="P94" s="9"/>
    </row>
    <row r="95" spans="1:16" x14ac:dyDescent="0.2">
      <c r="A95" s="244" t="s">
        <v>295</v>
      </c>
      <c r="B95" s="245"/>
      <c r="C95" s="245"/>
      <c r="D95" s="245"/>
      <c r="E95" s="245"/>
      <c r="F95" s="245"/>
      <c r="G95" s="245"/>
      <c r="H95" s="246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44" t="s">
        <v>296</v>
      </c>
      <c r="B96" s="245"/>
      <c r="C96" s="245"/>
      <c r="D96" s="245"/>
      <c r="E96" s="245"/>
      <c r="F96" s="245"/>
      <c r="G96" s="245"/>
      <c r="H96" s="246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44" t="s">
        <v>297</v>
      </c>
      <c r="B97" s="245"/>
      <c r="C97" s="245"/>
      <c r="D97" s="245"/>
      <c r="E97" s="245"/>
      <c r="F97" s="245"/>
      <c r="G97" s="245"/>
      <c r="H97" s="246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44" t="s">
        <v>112</v>
      </c>
      <c r="B98" s="245"/>
      <c r="C98" s="245"/>
      <c r="D98" s="245"/>
      <c r="E98" s="245"/>
      <c r="F98" s="245"/>
      <c r="G98" s="245"/>
      <c r="H98" s="246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44" t="s">
        <v>110</v>
      </c>
      <c r="B99" s="245"/>
      <c r="C99" s="245"/>
      <c r="D99" s="245"/>
      <c r="E99" s="245"/>
      <c r="F99" s="245"/>
      <c r="G99" s="245"/>
      <c r="H99" s="246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44" t="s">
        <v>111</v>
      </c>
      <c r="B100" s="245"/>
      <c r="C100" s="245"/>
      <c r="D100" s="245"/>
      <c r="E100" s="245"/>
      <c r="F100" s="245"/>
      <c r="G100" s="245"/>
      <c r="H100" s="246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41" t="s">
        <v>40</v>
      </c>
      <c r="B101" s="242"/>
      <c r="C101" s="242"/>
      <c r="D101" s="242"/>
      <c r="E101" s="242"/>
      <c r="F101" s="242"/>
      <c r="G101" s="242"/>
      <c r="H101" s="243"/>
      <c r="I101" s="4">
        <v>93</v>
      </c>
      <c r="J101" s="24">
        <f>SUM(J102:J113)</f>
        <v>655821989</v>
      </c>
      <c r="K101" s="24">
        <f>SUM(K102:K113)</f>
        <v>641787764</v>
      </c>
      <c r="L101" s="128"/>
      <c r="O101" s="9"/>
      <c r="P101" s="9"/>
    </row>
    <row r="102" spans="1:16" x14ac:dyDescent="0.2">
      <c r="A102" s="244" t="s">
        <v>146</v>
      </c>
      <c r="B102" s="245"/>
      <c r="C102" s="245"/>
      <c r="D102" s="245"/>
      <c r="E102" s="245"/>
      <c r="F102" s="245"/>
      <c r="G102" s="245"/>
      <c r="H102" s="246"/>
      <c r="I102" s="4">
        <v>94</v>
      </c>
      <c r="J102" s="25">
        <v>50548957</v>
      </c>
      <c r="K102" s="25">
        <v>44371311</v>
      </c>
      <c r="L102" s="128"/>
      <c r="O102" s="9"/>
      <c r="P102" s="9"/>
    </row>
    <row r="103" spans="1:16" x14ac:dyDescent="0.2">
      <c r="A103" s="244" t="s">
        <v>294</v>
      </c>
      <c r="B103" s="245"/>
      <c r="C103" s="245"/>
      <c r="D103" s="245"/>
      <c r="E103" s="245"/>
      <c r="F103" s="245"/>
      <c r="G103" s="245"/>
      <c r="H103" s="246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44" t="s">
        <v>0</v>
      </c>
      <c r="B104" s="245"/>
      <c r="C104" s="245"/>
      <c r="D104" s="245"/>
      <c r="E104" s="245"/>
      <c r="F104" s="245"/>
      <c r="G104" s="245"/>
      <c r="H104" s="246"/>
      <c r="I104" s="4">
        <v>96</v>
      </c>
      <c r="J104" s="25">
        <v>308698786</v>
      </c>
      <c r="K104" s="25">
        <v>336081529</v>
      </c>
      <c r="L104" s="128"/>
      <c r="O104" s="9"/>
      <c r="P104" s="9"/>
    </row>
    <row r="105" spans="1:16" x14ac:dyDescent="0.2">
      <c r="A105" s="244" t="s">
        <v>295</v>
      </c>
      <c r="B105" s="245"/>
      <c r="C105" s="245"/>
      <c r="D105" s="245"/>
      <c r="E105" s="245"/>
      <c r="F105" s="245"/>
      <c r="G105" s="245"/>
      <c r="H105" s="246"/>
      <c r="I105" s="4">
        <v>97</v>
      </c>
      <c r="J105" s="25">
        <v>2376660</v>
      </c>
      <c r="K105" s="25">
        <v>887840</v>
      </c>
      <c r="L105" s="128"/>
      <c r="O105" s="9"/>
      <c r="P105" s="9"/>
    </row>
    <row r="106" spans="1:16" x14ac:dyDescent="0.2">
      <c r="A106" s="244" t="s">
        <v>296</v>
      </c>
      <c r="B106" s="245"/>
      <c r="C106" s="245"/>
      <c r="D106" s="245"/>
      <c r="E106" s="245"/>
      <c r="F106" s="245"/>
      <c r="G106" s="245"/>
      <c r="H106" s="246"/>
      <c r="I106" s="4">
        <v>98</v>
      </c>
      <c r="J106" s="25">
        <v>248398644</v>
      </c>
      <c r="K106" s="25">
        <v>225461258</v>
      </c>
      <c r="L106" s="128"/>
      <c r="O106" s="9"/>
      <c r="P106" s="9"/>
    </row>
    <row r="107" spans="1:16" x14ac:dyDescent="0.2">
      <c r="A107" s="244" t="s">
        <v>297</v>
      </c>
      <c r="B107" s="245"/>
      <c r="C107" s="245"/>
      <c r="D107" s="245"/>
      <c r="E107" s="245"/>
      <c r="F107" s="245"/>
      <c r="G107" s="245"/>
      <c r="H107" s="246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44" t="s">
        <v>112</v>
      </c>
      <c r="B108" s="245"/>
      <c r="C108" s="245"/>
      <c r="D108" s="245"/>
      <c r="E108" s="245"/>
      <c r="F108" s="245"/>
      <c r="G108" s="245"/>
      <c r="H108" s="246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44" t="s">
        <v>113</v>
      </c>
      <c r="B109" s="245"/>
      <c r="C109" s="245"/>
      <c r="D109" s="245"/>
      <c r="E109" s="245"/>
      <c r="F109" s="245"/>
      <c r="G109" s="245"/>
      <c r="H109" s="246"/>
      <c r="I109" s="4">
        <v>101</v>
      </c>
      <c r="J109" s="25">
        <v>30164814</v>
      </c>
      <c r="K109" s="25">
        <v>29095432</v>
      </c>
      <c r="L109" s="128"/>
      <c r="O109" s="9"/>
      <c r="P109" s="9"/>
    </row>
    <row r="110" spans="1:16" x14ac:dyDescent="0.2">
      <c r="A110" s="244" t="s">
        <v>114</v>
      </c>
      <c r="B110" s="245"/>
      <c r="C110" s="245"/>
      <c r="D110" s="245"/>
      <c r="E110" s="245"/>
      <c r="F110" s="245"/>
      <c r="G110" s="245"/>
      <c r="H110" s="246"/>
      <c r="I110" s="4">
        <v>102</v>
      </c>
      <c r="J110" s="103">
        <v>2919909</v>
      </c>
      <c r="K110" s="25">
        <v>2260614</v>
      </c>
      <c r="L110" s="128"/>
      <c r="O110" s="9"/>
      <c r="P110" s="9"/>
    </row>
    <row r="111" spans="1:16" x14ac:dyDescent="0.2">
      <c r="A111" s="244" t="s">
        <v>117</v>
      </c>
      <c r="B111" s="245"/>
      <c r="C111" s="245"/>
      <c r="D111" s="245"/>
      <c r="E111" s="245"/>
      <c r="F111" s="245"/>
      <c r="G111" s="245"/>
      <c r="H111" s="246"/>
      <c r="I111" s="4">
        <v>103</v>
      </c>
      <c r="J111" s="25">
        <v>681378</v>
      </c>
      <c r="K111" s="25">
        <v>681138</v>
      </c>
      <c r="L111" s="128"/>
      <c r="O111" s="9"/>
      <c r="P111" s="9"/>
    </row>
    <row r="112" spans="1:16" x14ac:dyDescent="0.2">
      <c r="A112" s="244" t="s">
        <v>115</v>
      </c>
      <c r="B112" s="245"/>
      <c r="C112" s="245"/>
      <c r="D112" s="245"/>
      <c r="E112" s="245"/>
      <c r="F112" s="245"/>
      <c r="G112" s="245"/>
      <c r="H112" s="246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44" t="s">
        <v>116</v>
      </c>
      <c r="B113" s="245"/>
      <c r="C113" s="245"/>
      <c r="D113" s="245"/>
      <c r="E113" s="245"/>
      <c r="F113" s="245"/>
      <c r="G113" s="245"/>
      <c r="H113" s="246"/>
      <c r="I113" s="4">
        <v>105</v>
      </c>
      <c r="J113" s="25">
        <v>12032841</v>
      </c>
      <c r="K113" s="25">
        <v>2948642</v>
      </c>
      <c r="L113" s="128"/>
      <c r="O113" s="9"/>
      <c r="P113" s="9"/>
    </row>
    <row r="114" spans="1:16" x14ac:dyDescent="0.2">
      <c r="A114" s="241" t="s">
        <v>1</v>
      </c>
      <c r="B114" s="242"/>
      <c r="C114" s="242"/>
      <c r="D114" s="242"/>
      <c r="E114" s="242"/>
      <c r="F114" s="242"/>
      <c r="G114" s="242"/>
      <c r="H114" s="243"/>
      <c r="I114" s="4">
        <v>106</v>
      </c>
      <c r="J114" s="25">
        <v>60999448</v>
      </c>
      <c r="K114" s="25">
        <v>58256950</v>
      </c>
      <c r="L114" s="128"/>
      <c r="O114" s="9"/>
      <c r="P114" s="9"/>
    </row>
    <row r="115" spans="1:16" x14ac:dyDescent="0.2">
      <c r="A115" s="241" t="s">
        <v>44</v>
      </c>
      <c r="B115" s="242"/>
      <c r="C115" s="242"/>
      <c r="D115" s="242"/>
      <c r="E115" s="242"/>
      <c r="F115" s="242"/>
      <c r="G115" s="242"/>
      <c r="H115" s="243"/>
      <c r="I115" s="4">
        <v>107</v>
      </c>
      <c r="J115" s="24">
        <f>J70+J87+J91+J101+J114</f>
        <v>2517097762</v>
      </c>
      <c r="K115" s="24">
        <f>K70+K87+K91+K101+K114</f>
        <v>2399261780</v>
      </c>
      <c r="L115" s="157"/>
      <c r="M115" s="158"/>
      <c r="N115" s="159"/>
      <c r="O115" s="9"/>
      <c r="P115" s="9"/>
    </row>
    <row r="116" spans="1:16" x14ac:dyDescent="0.2">
      <c r="A116" s="269" t="s">
        <v>70</v>
      </c>
      <c r="B116" s="270"/>
      <c r="C116" s="270"/>
      <c r="D116" s="270"/>
      <c r="E116" s="270"/>
      <c r="F116" s="270"/>
      <c r="G116" s="270"/>
      <c r="H116" s="271"/>
      <c r="I116" s="5">
        <v>108</v>
      </c>
      <c r="J116" s="114">
        <v>570344390</v>
      </c>
      <c r="K116" s="114">
        <v>593358567</v>
      </c>
      <c r="L116" s="128"/>
      <c r="O116" s="9"/>
      <c r="P116" s="9"/>
    </row>
    <row r="117" spans="1:16" x14ac:dyDescent="0.2">
      <c r="A117" s="272" t="s">
        <v>357</v>
      </c>
      <c r="B117" s="273"/>
      <c r="C117" s="273"/>
      <c r="D117" s="273"/>
      <c r="E117" s="273"/>
      <c r="F117" s="273"/>
      <c r="G117" s="273"/>
      <c r="H117" s="273"/>
      <c r="I117" s="274"/>
      <c r="J117" s="274"/>
      <c r="K117" s="275"/>
      <c r="L117" s="128"/>
    </row>
    <row r="118" spans="1:16" x14ac:dyDescent="0.2">
      <c r="A118" s="238" t="s">
        <v>239</v>
      </c>
      <c r="B118" s="239"/>
      <c r="C118" s="239"/>
      <c r="D118" s="239"/>
      <c r="E118" s="239"/>
      <c r="F118" s="239"/>
      <c r="G118" s="239"/>
      <c r="H118" s="239"/>
      <c r="I118" s="276"/>
      <c r="J118" s="276"/>
      <c r="K118" s="277"/>
      <c r="L118" s="128"/>
    </row>
    <row r="119" spans="1:16" x14ac:dyDescent="0.2">
      <c r="A119" s="244" t="s">
        <v>3</v>
      </c>
      <c r="B119" s="245"/>
      <c r="C119" s="245"/>
      <c r="D119" s="245"/>
      <c r="E119" s="245"/>
      <c r="F119" s="245"/>
      <c r="G119" s="245"/>
      <c r="H119" s="246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78" t="s">
        <v>4</v>
      </c>
      <c r="B120" s="279"/>
      <c r="C120" s="279"/>
      <c r="D120" s="279"/>
      <c r="E120" s="279"/>
      <c r="F120" s="279"/>
      <c r="G120" s="279"/>
      <c r="H120" s="280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65"/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</row>
    <row r="123" spans="1:16" x14ac:dyDescent="0.2">
      <c r="A123" s="267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65:K68 J87:K116 J80:K85 J71:K71 K8:K24 J34:K62 J8:J32 K77:K78 J73:K74 J77 K26:K32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K25 J33:K33 J63:K64 J78 J75:K76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T75"/>
  <sheetViews>
    <sheetView showGridLines="0" topLeftCell="A16" zoomScale="110" zoomScaleNormal="110" zoomScaleSheetLayoutView="110" workbookViewId="0">
      <selection activeCell="R38" sqref="R38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customWidth="1"/>
    <col min="13" max="13" width="10.28515625" style="96" customWidth="1"/>
    <col min="14" max="14" width="9.5703125" customWidth="1"/>
    <col min="15" max="15" width="10.85546875" bestFit="1" customWidth="1"/>
    <col min="16" max="16" width="10" bestFit="1" customWidth="1"/>
    <col min="17" max="17" width="11" bestFit="1" customWidth="1"/>
    <col min="18" max="18" width="11.42578125" customWidth="1"/>
  </cols>
  <sheetData>
    <row r="1" spans="1:20" ht="17.25" customHeight="1" x14ac:dyDescent="0.2">
      <c r="A1" s="247" t="s">
        <v>186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126"/>
      <c r="O1" s="126"/>
      <c r="P1" s="126"/>
      <c r="Q1" s="126"/>
      <c r="R1" s="126"/>
      <c r="S1" s="126"/>
    </row>
    <row r="2" spans="1:20" ht="12.75" customHeight="1" x14ac:dyDescent="0.2">
      <c r="A2" s="248" t="s">
        <v>398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126"/>
      <c r="O2" s="126"/>
      <c r="P2" s="126"/>
      <c r="Q2" s="126"/>
      <c r="R2" s="126"/>
      <c r="S2" s="126"/>
    </row>
    <row r="3" spans="1:20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R3" s="126"/>
      <c r="S3" s="126"/>
    </row>
    <row r="4" spans="1:20" ht="12.75" customHeight="1" x14ac:dyDescent="0.2">
      <c r="A4" s="303" t="s">
        <v>383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5"/>
      <c r="N4" s="126"/>
      <c r="O4" s="126"/>
      <c r="P4" s="126"/>
      <c r="R4" s="126"/>
      <c r="S4" s="126"/>
    </row>
    <row r="5" spans="1:20" ht="35.25" thickBot="1" x14ac:dyDescent="0.25">
      <c r="A5" s="302" t="s">
        <v>72</v>
      </c>
      <c r="B5" s="302"/>
      <c r="C5" s="302"/>
      <c r="D5" s="302"/>
      <c r="E5" s="302"/>
      <c r="F5" s="302"/>
      <c r="G5" s="302"/>
      <c r="H5" s="302"/>
      <c r="I5" s="124" t="s">
        <v>330</v>
      </c>
      <c r="J5" s="297" t="s">
        <v>364</v>
      </c>
      <c r="K5" s="298"/>
      <c r="L5" s="297" t="s">
        <v>365</v>
      </c>
      <c r="M5" s="298"/>
      <c r="N5" s="126"/>
      <c r="O5" s="126"/>
      <c r="P5" s="126"/>
      <c r="Q5" s="126"/>
      <c r="R5" s="126"/>
      <c r="S5" s="126"/>
    </row>
    <row r="6" spans="1:20" ht="13.5" thickBot="1" x14ac:dyDescent="0.25">
      <c r="A6" s="299"/>
      <c r="B6" s="300"/>
      <c r="C6" s="300"/>
      <c r="D6" s="300"/>
      <c r="E6" s="300"/>
      <c r="F6" s="300"/>
      <c r="G6" s="300"/>
      <c r="H6" s="301"/>
      <c r="I6" s="94"/>
      <c r="J6" s="135" t="s">
        <v>360</v>
      </c>
      <c r="K6" s="136" t="s">
        <v>361</v>
      </c>
      <c r="L6" s="135" t="s">
        <v>360</v>
      </c>
      <c r="M6" s="136" t="s">
        <v>361</v>
      </c>
      <c r="N6" s="126"/>
      <c r="O6" s="126"/>
      <c r="P6" s="126"/>
      <c r="Q6" s="126"/>
      <c r="R6" s="126"/>
      <c r="S6" s="126"/>
    </row>
    <row r="7" spans="1:20" x14ac:dyDescent="0.2">
      <c r="A7" s="256">
        <v>1</v>
      </c>
      <c r="B7" s="256"/>
      <c r="C7" s="256"/>
      <c r="D7" s="256"/>
      <c r="E7" s="256"/>
      <c r="F7" s="256"/>
      <c r="G7" s="256"/>
      <c r="H7" s="256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56"/>
      <c r="O7" s="156"/>
      <c r="P7" s="156"/>
      <c r="Q7" s="156"/>
      <c r="R7" s="156"/>
      <c r="S7" s="156"/>
    </row>
    <row r="8" spans="1:20" x14ac:dyDescent="0.2">
      <c r="A8" s="238" t="s">
        <v>45</v>
      </c>
      <c r="B8" s="239"/>
      <c r="C8" s="239"/>
      <c r="D8" s="239"/>
      <c r="E8" s="239"/>
      <c r="F8" s="239"/>
      <c r="G8" s="239"/>
      <c r="H8" s="240"/>
      <c r="I8" s="6">
        <v>111</v>
      </c>
      <c r="J8" s="129">
        <f>SUM(J9:J10)</f>
        <v>1925335490</v>
      </c>
      <c r="K8" s="129">
        <f>SUM(K9:K10)</f>
        <v>460211624</v>
      </c>
      <c r="L8" s="129">
        <f>SUM(L9:L10)</f>
        <v>1911756003</v>
      </c>
      <c r="M8" s="129">
        <f>SUM(M9:M10)</f>
        <v>486842877</v>
      </c>
      <c r="N8" s="156"/>
      <c r="O8" s="156"/>
      <c r="P8" s="156"/>
      <c r="Q8" s="156"/>
      <c r="R8" s="156"/>
      <c r="S8" s="156"/>
      <c r="T8" s="112"/>
    </row>
    <row r="9" spans="1:20" x14ac:dyDescent="0.2">
      <c r="A9" s="241" t="s">
        <v>184</v>
      </c>
      <c r="B9" s="242"/>
      <c r="C9" s="242"/>
      <c r="D9" s="242"/>
      <c r="E9" s="242"/>
      <c r="F9" s="242"/>
      <c r="G9" s="242"/>
      <c r="H9" s="243"/>
      <c r="I9" s="4">
        <v>112</v>
      </c>
      <c r="J9" s="25">
        <v>1877713677</v>
      </c>
      <c r="K9" s="25">
        <v>454754033</v>
      </c>
      <c r="L9" s="25">
        <v>1876859005</v>
      </c>
      <c r="M9" s="25">
        <v>474468381</v>
      </c>
      <c r="N9" s="156"/>
      <c r="O9" s="156"/>
      <c r="P9" s="156"/>
      <c r="Q9" s="156"/>
      <c r="R9" s="156"/>
      <c r="S9" s="156"/>
      <c r="T9" s="112"/>
    </row>
    <row r="10" spans="1:20" x14ac:dyDescent="0.2">
      <c r="A10" s="241" t="s">
        <v>121</v>
      </c>
      <c r="B10" s="242"/>
      <c r="C10" s="242"/>
      <c r="D10" s="242"/>
      <c r="E10" s="242"/>
      <c r="F10" s="242"/>
      <c r="G10" s="242"/>
      <c r="H10" s="243"/>
      <c r="I10" s="4">
        <v>113</v>
      </c>
      <c r="J10" s="25">
        <f>50227376-50227376+47621813</f>
        <v>47621813</v>
      </c>
      <c r="K10" s="25">
        <v>5457591</v>
      </c>
      <c r="L10" s="25">
        <v>34896998</v>
      </c>
      <c r="M10" s="25">
        <v>12374496</v>
      </c>
      <c r="N10" s="112"/>
      <c r="O10" s="156"/>
      <c r="P10" s="156"/>
      <c r="Q10" s="156"/>
      <c r="R10" s="156"/>
      <c r="S10" s="156"/>
      <c r="T10" s="112"/>
    </row>
    <row r="11" spans="1:20" x14ac:dyDescent="0.2">
      <c r="A11" s="241" t="s">
        <v>7</v>
      </c>
      <c r="B11" s="242"/>
      <c r="C11" s="242"/>
      <c r="D11" s="242"/>
      <c r="E11" s="242"/>
      <c r="F11" s="242"/>
      <c r="G11" s="242"/>
      <c r="H11" s="243"/>
      <c r="I11" s="4">
        <v>114</v>
      </c>
      <c r="J11" s="24">
        <f>J12+J13+J17+J21+J22+J23+J26+J27</f>
        <v>1901292014</v>
      </c>
      <c r="K11" s="24">
        <f>K12+K13+K17+K21+K22+K23+K26+K27</f>
        <v>494274198</v>
      </c>
      <c r="L11" s="24">
        <f>L12+L13+L17+L21+L22+L23+L26+L27</f>
        <v>1917611102</v>
      </c>
      <c r="M11" s="24">
        <f>M12+M13+M17+M21+M22+M23+M26+M27</f>
        <v>571934351</v>
      </c>
      <c r="N11" s="156"/>
      <c r="O11" s="156"/>
      <c r="P11" s="156"/>
      <c r="Q11" s="156"/>
      <c r="R11" s="156"/>
      <c r="S11" s="156"/>
      <c r="T11" s="112"/>
    </row>
    <row r="12" spans="1:20" x14ac:dyDescent="0.2">
      <c r="A12" s="241" t="s">
        <v>122</v>
      </c>
      <c r="B12" s="242"/>
      <c r="C12" s="242"/>
      <c r="D12" s="242"/>
      <c r="E12" s="242"/>
      <c r="F12" s="242"/>
      <c r="G12" s="242"/>
      <c r="H12" s="243"/>
      <c r="I12" s="4">
        <v>115</v>
      </c>
      <c r="J12" s="25">
        <v>39716485</v>
      </c>
      <c r="K12" s="25">
        <v>48108492</v>
      </c>
      <c r="L12" s="25">
        <v>6160046</v>
      </c>
      <c r="M12" s="103">
        <v>25458741</v>
      </c>
      <c r="N12" s="156"/>
      <c r="O12" s="19"/>
      <c r="P12" s="19"/>
      <c r="Q12" s="156"/>
      <c r="R12" s="156"/>
      <c r="S12" s="156"/>
      <c r="T12" s="112"/>
    </row>
    <row r="13" spans="1:20" x14ac:dyDescent="0.2">
      <c r="A13" s="241" t="s">
        <v>41</v>
      </c>
      <c r="B13" s="242"/>
      <c r="C13" s="242"/>
      <c r="D13" s="242"/>
      <c r="E13" s="242"/>
      <c r="F13" s="242"/>
      <c r="G13" s="242"/>
      <c r="H13" s="243"/>
      <c r="I13" s="4">
        <v>116</v>
      </c>
      <c r="J13" s="24">
        <f>SUM(J14:J16)</f>
        <v>1202290815</v>
      </c>
      <c r="K13" s="24">
        <f>SUM(K14:K16)</f>
        <v>275159443</v>
      </c>
      <c r="L13" s="24">
        <f>SUM(L14:L16)</f>
        <v>1210180322</v>
      </c>
      <c r="M13" s="24">
        <f>SUM(M14:M16)</f>
        <v>296350518</v>
      </c>
      <c r="N13" s="156"/>
      <c r="O13" s="156"/>
      <c r="P13" s="156"/>
      <c r="Q13" s="156"/>
      <c r="R13" s="156"/>
      <c r="S13" s="156"/>
      <c r="T13" s="112"/>
    </row>
    <row r="14" spans="1:20" x14ac:dyDescent="0.2">
      <c r="A14" s="244" t="s">
        <v>165</v>
      </c>
      <c r="B14" s="245"/>
      <c r="C14" s="245"/>
      <c r="D14" s="245"/>
      <c r="E14" s="245"/>
      <c r="F14" s="245"/>
      <c r="G14" s="245"/>
      <c r="H14" s="246"/>
      <c r="I14" s="4">
        <v>117</v>
      </c>
      <c r="J14" s="25">
        <v>645295346</v>
      </c>
      <c r="K14" s="25">
        <v>131922799</v>
      </c>
      <c r="L14" s="25">
        <v>653699778</v>
      </c>
      <c r="M14" s="25">
        <v>150422745</v>
      </c>
      <c r="N14" s="156"/>
      <c r="O14" s="156"/>
      <c r="P14" s="156"/>
      <c r="Q14" s="156"/>
      <c r="R14" s="156"/>
      <c r="S14" s="156"/>
      <c r="T14" s="112"/>
    </row>
    <row r="15" spans="1:20" x14ac:dyDescent="0.2">
      <c r="A15" s="244" t="s">
        <v>166</v>
      </c>
      <c r="B15" s="245"/>
      <c r="C15" s="245"/>
      <c r="D15" s="245"/>
      <c r="E15" s="245"/>
      <c r="F15" s="245"/>
      <c r="G15" s="245"/>
      <c r="H15" s="246"/>
      <c r="I15" s="4">
        <v>118</v>
      </c>
      <c r="J15" s="25">
        <v>337777686</v>
      </c>
      <c r="K15" s="25">
        <v>73949108</v>
      </c>
      <c r="L15" s="25">
        <v>315325052</v>
      </c>
      <c r="M15" s="25">
        <v>65489241</v>
      </c>
      <c r="N15" s="156"/>
      <c r="O15" s="156"/>
      <c r="P15" s="156"/>
      <c r="Q15" s="156"/>
      <c r="R15" s="156"/>
      <c r="S15" s="156"/>
      <c r="T15" s="112"/>
    </row>
    <row r="16" spans="1:20" x14ac:dyDescent="0.2">
      <c r="A16" s="244" t="s">
        <v>75</v>
      </c>
      <c r="B16" s="245"/>
      <c r="C16" s="245"/>
      <c r="D16" s="245"/>
      <c r="E16" s="245"/>
      <c r="F16" s="245"/>
      <c r="G16" s="245"/>
      <c r="H16" s="246"/>
      <c r="I16" s="4">
        <v>119</v>
      </c>
      <c r="J16" s="25">
        <v>219217783</v>
      </c>
      <c r="K16" s="25">
        <v>69287536</v>
      </c>
      <c r="L16" s="25">
        <v>241155492</v>
      </c>
      <c r="M16" s="25">
        <v>80438532</v>
      </c>
      <c r="N16" s="156"/>
      <c r="O16" s="156"/>
      <c r="P16" s="156"/>
      <c r="Q16" s="156"/>
      <c r="R16" s="156"/>
      <c r="S16" s="156"/>
      <c r="T16" s="112"/>
    </row>
    <row r="17" spans="1:20" x14ac:dyDescent="0.2">
      <c r="A17" s="241" t="s">
        <v>42</v>
      </c>
      <c r="B17" s="242"/>
      <c r="C17" s="242"/>
      <c r="D17" s="242"/>
      <c r="E17" s="242"/>
      <c r="F17" s="242"/>
      <c r="G17" s="242"/>
      <c r="H17" s="243"/>
      <c r="I17" s="4">
        <v>120</v>
      </c>
      <c r="J17" s="24">
        <f>SUM(J18:J20)</f>
        <v>388282194</v>
      </c>
      <c r="K17" s="24">
        <f>SUM(K18:K20)</f>
        <v>88744543</v>
      </c>
      <c r="L17" s="24">
        <f>SUM(L18:L20)</f>
        <v>353153057</v>
      </c>
      <c r="M17" s="24">
        <f>SUM(M18:M20)</f>
        <v>86686883</v>
      </c>
      <c r="N17" s="156"/>
      <c r="O17" s="156"/>
      <c r="P17" s="156"/>
      <c r="Q17" s="156"/>
      <c r="R17" s="156"/>
      <c r="S17" s="156"/>
      <c r="T17" s="112"/>
    </row>
    <row r="18" spans="1:20" x14ac:dyDescent="0.2">
      <c r="A18" s="244" t="s">
        <v>76</v>
      </c>
      <c r="B18" s="245"/>
      <c r="C18" s="245"/>
      <c r="D18" s="245"/>
      <c r="E18" s="245"/>
      <c r="F18" s="245"/>
      <c r="G18" s="245"/>
      <c r="H18" s="246"/>
      <c r="I18" s="4">
        <v>121</v>
      </c>
      <c r="J18" s="25">
        <v>238796037</v>
      </c>
      <c r="K18" s="25">
        <v>43423390</v>
      </c>
      <c r="L18" s="25">
        <v>219527819</v>
      </c>
      <c r="M18" s="25">
        <v>43856819</v>
      </c>
      <c r="N18" s="156"/>
      <c r="O18" s="156"/>
      <c r="P18" s="156"/>
      <c r="Q18" s="156"/>
      <c r="R18" s="156"/>
      <c r="S18" s="156"/>
      <c r="T18" s="112"/>
    </row>
    <row r="19" spans="1:20" x14ac:dyDescent="0.2">
      <c r="A19" s="244" t="s">
        <v>77</v>
      </c>
      <c r="B19" s="245"/>
      <c r="C19" s="245"/>
      <c r="D19" s="245"/>
      <c r="E19" s="245"/>
      <c r="F19" s="245"/>
      <c r="G19" s="245"/>
      <c r="H19" s="246"/>
      <c r="I19" s="4">
        <v>122</v>
      </c>
      <c r="J19" s="25">
        <f>95311462-95311462+95348005</f>
        <v>95348005</v>
      </c>
      <c r="K19" s="25">
        <f>29070651+9111+27432</f>
        <v>29107194</v>
      </c>
      <c r="L19" s="25">
        <v>86153773</v>
      </c>
      <c r="M19" s="25">
        <v>27430870</v>
      </c>
      <c r="N19" s="112"/>
      <c r="O19" s="156"/>
      <c r="P19" s="156"/>
      <c r="Q19" s="156"/>
      <c r="R19" s="156"/>
      <c r="S19" s="156"/>
      <c r="T19" s="112"/>
    </row>
    <row r="20" spans="1:20" x14ac:dyDescent="0.2">
      <c r="A20" s="244" t="s">
        <v>78</v>
      </c>
      <c r="B20" s="245"/>
      <c r="C20" s="245"/>
      <c r="D20" s="245"/>
      <c r="E20" s="245"/>
      <c r="F20" s="245"/>
      <c r="G20" s="245"/>
      <c r="H20" s="246"/>
      <c r="I20" s="4">
        <v>123</v>
      </c>
      <c r="J20" s="25">
        <v>54138152</v>
      </c>
      <c r="K20" s="25">
        <v>16213959</v>
      </c>
      <c r="L20" s="25">
        <v>47471465</v>
      </c>
      <c r="M20" s="25">
        <v>15399194</v>
      </c>
      <c r="N20" s="112"/>
      <c r="O20" s="156"/>
      <c r="P20" s="156"/>
      <c r="Q20" s="156"/>
      <c r="R20" s="156"/>
      <c r="S20" s="156"/>
      <c r="T20" s="112"/>
    </row>
    <row r="21" spans="1:20" x14ac:dyDescent="0.2">
      <c r="A21" s="241" t="s">
        <v>123</v>
      </c>
      <c r="B21" s="242"/>
      <c r="C21" s="242"/>
      <c r="D21" s="242"/>
      <c r="E21" s="242"/>
      <c r="F21" s="242"/>
      <c r="G21" s="242"/>
      <c r="H21" s="243"/>
      <c r="I21" s="4">
        <v>124</v>
      </c>
      <c r="J21" s="25">
        <v>85504692</v>
      </c>
      <c r="K21" s="25">
        <v>21655908</v>
      </c>
      <c r="L21" s="25">
        <v>84985112</v>
      </c>
      <c r="M21" s="25">
        <v>20683565</v>
      </c>
      <c r="N21" s="112"/>
      <c r="O21" s="156"/>
      <c r="P21" s="156"/>
      <c r="Q21" s="156"/>
      <c r="R21" s="156"/>
      <c r="S21" s="156"/>
      <c r="T21" s="112"/>
    </row>
    <row r="22" spans="1:20" x14ac:dyDescent="0.2">
      <c r="A22" s="241" t="s">
        <v>124</v>
      </c>
      <c r="B22" s="242"/>
      <c r="C22" s="242"/>
      <c r="D22" s="242"/>
      <c r="E22" s="242"/>
      <c r="F22" s="242"/>
      <c r="G22" s="242"/>
      <c r="H22" s="243"/>
      <c r="I22" s="4">
        <v>125</v>
      </c>
      <c r="J22" s="25">
        <v>116787316</v>
      </c>
      <c r="K22" s="25">
        <v>31004995</v>
      </c>
      <c r="L22" s="25">
        <v>124787229</v>
      </c>
      <c r="M22" s="25">
        <v>42312722</v>
      </c>
      <c r="N22" s="112"/>
      <c r="O22" s="156"/>
      <c r="P22" s="156"/>
      <c r="Q22" s="112"/>
      <c r="R22" s="156"/>
      <c r="S22" s="156"/>
      <c r="T22" s="112"/>
    </row>
    <row r="23" spans="1:20" x14ac:dyDescent="0.2">
      <c r="A23" s="241" t="s">
        <v>43</v>
      </c>
      <c r="B23" s="242"/>
      <c r="C23" s="242"/>
      <c r="D23" s="242"/>
      <c r="E23" s="242"/>
      <c r="F23" s="242"/>
      <c r="G23" s="242"/>
      <c r="H23" s="243"/>
      <c r="I23" s="4">
        <v>126</v>
      </c>
      <c r="J23" s="24">
        <f>SUM(J24:J25)</f>
        <v>23984943</v>
      </c>
      <c r="K23" s="24">
        <f>SUM(K24:K25)</f>
        <v>14803214</v>
      </c>
      <c r="L23" s="24">
        <f>SUM(L24:L25)</f>
        <v>35210170</v>
      </c>
      <c r="M23" s="24">
        <f>SUM(M24:M25)</f>
        <v>15478991</v>
      </c>
      <c r="N23" s="112"/>
      <c r="O23" s="156"/>
      <c r="P23" s="156"/>
      <c r="Q23" s="112"/>
      <c r="R23" s="156"/>
      <c r="S23" s="156"/>
      <c r="T23" s="112"/>
    </row>
    <row r="24" spans="1:20" x14ac:dyDescent="0.2">
      <c r="A24" s="244" t="s">
        <v>151</v>
      </c>
      <c r="B24" s="245"/>
      <c r="C24" s="245"/>
      <c r="D24" s="245"/>
      <c r="E24" s="245"/>
      <c r="F24" s="245"/>
      <c r="G24" s="245"/>
      <c r="H24" s="246"/>
      <c r="I24" s="4">
        <v>127</v>
      </c>
      <c r="J24" s="25">
        <f>13042106-13042106+10400000</f>
        <v>10400000</v>
      </c>
      <c r="K24" s="25">
        <f>13189771-2789771</f>
        <v>10400000</v>
      </c>
      <c r="L24" s="25">
        <v>10530732</v>
      </c>
      <c r="M24" s="25">
        <v>10530732</v>
      </c>
      <c r="N24" s="112"/>
      <c r="O24" s="156"/>
      <c r="P24" s="156"/>
      <c r="Q24" s="112"/>
      <c r="R24" s="156"/>
      <c r="S24" s="156"/>
      <c r="T24" s="112"/>
    </row>
    <row r="25" spans="1:20" x14ac:dyDescent="0.2">
      <c r="A25" s="244" t="s">
        <v>152</v>
      </c>
      <c r="B25" s="245"/>
      <c r="C25" s="245"/>
      <c r="D25" s="245"/>
      <c r="E25" s="245"/>
      <c r="F25" s="245"/>
      <c r="G25" s="245"/>
      <c r="H25" s="246"/>
      <c r="I25" s="4">
        <v>128</v>
      </c>
      <c r="J25" s="25">
        <v>13584943</v>
      </c>
      <c r="K25" s="25">
        <v>4403214</v>
      </c>
      <c r="L25" s="25">
        <v>24679438</v>
      </c>
      <c r="M25" s="25">
        <v>4948259</v>
      </c>
      <c r="N25" s="156"/>
      <c r="O25" s="156"/>
      <c r="P25" s="156"/>
      <c r="Q25" s="156"/>
      <c r="R25" s="156"/>
      <c r="S25" s="156"/>
      <c r="T25" s="112"/>
    </row>
    <row r="26" spans="1:20" x14ac:dyDescent="0.2">
      <c r="A26" s="241" t="s">
        <v>125</v>
      </c>
      <c r="B26" s="242"/>
      <c r="C26" s="242"/>
      <c r="D26" s="242"/>
      <c r="E26" s="242"/>
      <c r="F26" s="242"/>
      <c r="G26" s="242"/>
      <c r="H26" s="243"/>
      <c r="I26" s="4">
        <v>129</v>
      </c>
      <c r="J26" s="25">
        <v>14553108</v>
      </c>
      <c r="K26" s="25">
        <v>7106541</v>
      </c>
      <c r="L26" s="25">
        <v>-423505</v>
      </c>
      <c r="M26" s="150">
        <v>-1177628</v>
      </c>
      <c r="N26" s="156"/>
      <c r="O26" s="156"/>
      <c r="P26" s="156"/>
      <c r="Q26" s="156"/>
      <c r="R26" s="156"/>
      <c r="S26" s="156"/>
      <c r="T26" s="112"/>
    </row>
    <row r="27" spans="1:20" x14ac:dyDescent="0.2">
      <c r="A27" s="241" t="s">
        <v>63</v>
      </c>
      <c r="B27" s="242"/>
      <c r="C27" s="242"/>
      <c r="D27" s="242"/>
      <c r="E27" s="242"/>
      <c r="F27" s="242"/>
      <c r="G27" s="242"/>
      <c r="H27" s="243"/>
      <c r="I27" s="4">
        <v>130</v>
      </c>
      <c r="J27" s="25">
        <v>30172461</v>
      </c>
      <c r="K27" s="25">
        <v>7691062</v>
      </c>
      <c r="L27" s="25">
        <v>103558671</v>
      </c>
      <c r="M27" s="25">
        <v>86140559</v>
      </c>
      <c r="N27" s="156"/>
      <c r="O27" s="156"/>
      <c r="P27" s="156"/>
      <c r="Q27" s="156"/>
      <c r="R27" s="156"/>
      <c r="S27" s="156"/>
      <c r="T27" s="112"/>
    </row>
    <row r="28" spans="1:20" x14ac:dyDescent="0.2">
      <c r="A28" s="241" t="s">
        <v>265</v>
      </c>
      <c r="B28" s="242"/>
      <c r="C28" s="242"/>
      <c r="D28" s="242"/>
      <c r="E28" s="242"/>
      <c r="F28" s="242"/>
      <c r="G28" s="242"/>
      <c r="H28" s="243"/>
      <c r="I28" s="4">
        <v>131</v>
      </c>
      <c r="J28" s="24">
        <f>SUM(J29:J33)</f>
        <v>27084714</v>
      </c>
      <c r="K28" s="24">
        <f>SUM(K29:K33)</f>
        <v>-7210902</v>
      </c>
      <c r="L28" s="24">
        <f>SUM(L29:L33)</f>
        <v>138112976</v>
      </c>
      <c r="M28" s="24">
        <f>SUM(M29:M33)</f>
        <v>113900355</v>
      </c>
      <c r="N28" s="156"/>
      <c r="O28" s="156"/>
      <c r="P28" s="156"/>
      <c r="Q28" s="156"/>
      <c r="R28" s="156"/>
      <c r="S28" s="156"/>
      <c r="T28" s="112"/>
    </row>
    <row r="29" spans="1:20" x14ac:dyDescent="0.2">
      <c r="A29" s="241" t="s">
        <v>378</v>
      </c>
      <c r="B29" s="242"/>
      <c r="C29" s="242"/>
      <c r="D29" s="242"/>
      <c r="E29" s="242"/>
      <c r="F29" s="242"/>
      <c r="G29" s="242"/>
      <c r="H29" s="243"/>
      <c r="I29" s="4">
        <v>132</v>
      </c>
      <c r="J29" s="25">
        <v>15060643</v>
      </c>
      <c r="K29" s="25">
        <v>3052906</v>
      </c>
      <c r="L29" s="25">
        <v>111753392</v>
      </c>
      <c r="M29" s="25">
        <v>102094052</v>
      </c>
      <c r="N29" s="156"/>
      <c r="O29" s="156"/>
      <c r="P29" s="156"/>
      <c r="Q29" s="156"/>
      <c r="R29" s="156"/>
      <c r="S29" s="156"/>
      <c r="T29" s="112"/>
    </row>
    <row r="30" spans="1:20" x14ac:dyDescent="0.2">
      <c r="A30" s="241" t="s">
        <v>381</v>
      </c>
      <c r="B30" s="242"/>
      <c r="C30" s="242"/>
      <c r="D30" s="242"/>
      <c r="E30" s="242"/>
      <c r="F30" s="242"/>
      <c r="G30" s="242"/>
      <c r="H30" s="243"/>
      <c r="I30" s="4">
        <v>133</v>
      </c>
      <c r="J30" s="25">
        <v>11960733</v>
      </c>
      <c r="K30" s="25">
        <v>-10269750</v>
      </c>
      <c r="L30" s="25">
        <v>22174091</v>
      </c>
      <c r="M30" s="25">
        <v>11844315</v>
      </c>
      <c r="N30" s="156"/>
      <c r="O30" s="156"/>
      <c r="P30" s="156"/>
      <c r="Q30" s="156"/>
      <c r="R30" s="156"/>
      <c r="S30" s="156"/>
      <c r="T30" s="112"/>
    </row>
    <row r="31" spans="1:20" x14ac:dyDescent="0.2">
      <c r="A31" s="241" t="s">
        <v>153</v>
      </c>
      <c r="B31" s="242"/>
      <c r="C31" s="242"/>
      <c r="D31" s="242"/>
      <c r="E31" s="242"/>
      <c r="F31" s="242"/>
      <c r="G31" s="242"/>
      <c r="H31" s="243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56"/>
      <c r="O31" s="156"/>
      <c r="P31" s="156"/>
      <c r="Q31" s="156"/>
      <c r="R31" s="155"/>
      <c r="S31" s="156"/>
      <c r="T31" s="112"/>
    </row>
    <row r="32" spans="1:20" x14ac:dyDescent="0.2">
      <c r="A32" s="241" t="s">
        <v>275</v>
      </c>
      <c r="B32" s="242"/>
      <c r="C32" s="242"/>
      <c r="D32" s="242"/>
      <c r="E32" s="242"/>
      <c r="F32" s="242"/>
      <c r="G32" s="242"/>
      <c r="H32" s="243"/>
      <c r="I32" s="4">
        <v>135</v>
      </c>
      <c r="J32" s="25">
        <v>63338</v>
      </c>
      <c r="K32" s="25">
        <v>5942</v>
      </c>
      <c r="L32" s="25">
        <v>4185493</v>
      </c>
      <c r="M32" s="154">
        <v>-38012</v>
      </c>
      <c r="N32" s="156"/>
      <c r="O32" s="156"/>
      <c r="P32" s="156"/>
      <c r="Q32" s="156"/>
      <c r="R32" s="156"/>
      <c r="S32" s="156"/>
      <c r="T32" s="112"/>
    </row>
    <row r="33" spans="1:20" x14ac:dyDescent="0.2">
      <c r="A33" s="241" t="s">
        <v>154</v>
      </c>
      <c r="B33" s="242"/>
      <c r="C33" s="242"/>
      <c r="D33" s="242"/>
      <c r="E33" s="242"/>
      <c r="F33" s="242"/>
      <c r="G33" s="242"/>
      <c r="H33" s="243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</row>
    <row r="34" spans="1:20" x14ac:dyDescent="0.2">
      <c r="A34" s="241" t="s">
        <v>266</v>
      </c>
      <c r="B34" s="242"/>
      <c r="C34" s="242"/>
      <c r="D34" s="242"/>
      <c r="E34" s="242"/>
      <c r="F34" s="242"/>
      <c r="G34" s="242"/>
      <c r="H34" s="243"/>
      <c r="I34" s="4">
        <v>137</v>
      </c>
      <c r="J34" s="24">
        <f>SUM(J35:J38)</f>
        <v>74408779</v>
      </c>
      <c r="K34" s="24">
        <f>SUM(K35:K38)</f>
        <v>13367804</v>
      </c>
      <c r="L34" s="24">
        <f>SUM(L35:L38)</f>
        <v>93512926</v>
      </c>
      <c r="M34" s="24">
        <f>SUM(M35:M38)</f>
        <v>24222192</v>
      </c>
      <c r="N34" s="112"/>
      <c r="O34" s="112"/>
      <c r="P34" s="112"/>
      <c r="Q34" s="112"/>
      <c r="R34" s="112"/>
      <c r="S34" s="112"/>
      <c r="T34" s="112"/>
    </row>
    <row r="35" spans="1:20" x14ac:dyDescent="0.2">
      <c r="A35" s="241" t="s">
        <v>79</v>
      </c>
      <c r="B35" s="242"/>
      <c r="C35" s="242"/>
      <c r="D35" s="242"/>
      <c r="E35" s="242"/>
      <c r="F35" s="242"/>
      <c r="G35" s="242"/>
      <c r="H35" s="243"/>
      <c r="I35" s="4">
        <v>138</v>
      </c>
      <c r="J35" s="25">
        <v>4982809</v>
      </c>
      <c r="K35" s="25">
        <v>-1886427</v>
      </c>
      <c r="L35" s="25">
        <v>22517209</v>
      </c>
      <c r="M35" s="25">
        <v>417665</v>
      </c>
      <c r="N35" s="112"/>
      <c r="O35" s="112"/>
      <c r="P35" s="112"/>
      <c r="Q35" s="112"/>
      <c r="R35" s="112"/>
      <c r="S35" s="112"/>
      <c r="T35" s="112"/>
    </row>
    <row r="36" spans="1:20" x14ac:dyDescent="0.2">
      <c r="A36" s="241" t="s">
        <v>382</v>
      </c>
      <c r="B36" s="242"/>
      <c r="C36" s="242"/>
      <c r="D36" s="242"/>
      <c r="E36" s="242"/>
      <c r="F36" s="242"/>
      <c r="G36" s="242"/>
      <c r="H36" s="243"/>
      <c r="I36" s="4">
        <v>139</v>
      </c>
      <c r="J36" s="25">
        <v>65958059</v>
      </c>
      <c r="K36" s="25">
        <v>12020149</v>
      </c>
      <c r="L36" s="25">
        <v>70995717</v>
      </c>
      <c r="M36" s="25">
        <v>23804527</v>
      </c>
      <c r="N36" s="112"/>
      <c r="O36" s="112"/>
      <c r="P36" s="112"/>
      <c r="Q36" s="112"/>
      <c r="R36" s="112"/>
      <c r="S36" s="112"/>
      <c r="T36" s="112"/>
    </row>
    <row r="37" spans="1:20" x14ac:dyDescent="0.2">
      <c r="A37" s="241" t="s">
        <v>276</v>
      </c>
      <c r="B37" s="242"/>
      <c r="C37" s="242"/>
      <c r="D37" s="242"/>
      <c r="E37" s="242"/>
      <c r="F37" s="242"/>
      <c r="G37" s="242"/>
      <c r="H37" s="243"/>
      <c r="I37" s="4">
        <v>140</v>
      </c>
      <c r="J37" s="25">
        <v>3467911</v>
      </c>
      <c r="K37" s="25">
        <v>3234082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</row>
    <row r="38" spans="1:20" x14ac:dyDescent="0.2">
      <c r="A38" s="241" t="s">
        <v>80</v>
      </c>
      <c r="B38" s="242"/>
      <c r="C38" s="242"/>
      <c r="D38" s="242"/>
      <c r="E38" s="242"/>
      <c r="F38" s="242"/>
      <c r="G38" s="242"/>
      <c r="H38" s="243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</row>
    <row r="39" spans="1:20" x14ac:dyDescent="0.2">
      <c r="A39" s="241" t="s">
        <v>248</v>
      </c>
      <c r="B39" s="242"/>
      <c r="C39" s="242"/>
      <c r="D39" s="242"/>
      <c r="E39" s="242"/>
      <c r="F39" s="242"/>
      <c r="G39" s="242"/>
      <c r="H39" s="243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</row>
    <row r="40" spans="1:20" x14ac:dyDescent="0.2">
      <c r="A40" s="241" t="s">
        <v>249</v>
      </c>
      <c r="B40" s="242"/>
      <c r="C40" s="242"/>
      <c r="D40" s="242"/>
      <c r="E40" s="242"/>
      <c r="F40" s="242"/>
      <c r="G40" s="242"/>
      <c r="H40" s="243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</row>
    <row r="41" spans="1:20" x14ac:dyDescent="0.2">
      <c r="A41" s="241" t="s">
        <v>277</v>
      </c>
      <c r="B41" s="242"/>
      <c r="C41" s="242"/>
      <c r="D41" s="242"/>
      <c r="E41" s="242"/>
      <c r="F41" s="242"/>
      <c r="G41" s="242"/>
      <c r="H41" s="243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</row>
    <row r="42" spans="1:20" x14ac:dyDescent="0.2">
      <c r="A42" s="241" t="s">
        <v>278</v>
      </c>
      <c r="B42" s="242"/>
      <c r="C42" s="242"/>
      <c r="D42" s="242"/>
      <c r="E42" s="242"/>
      <c r="F42" s="242"/>
      <c r="G42" s="242"/>
      <c r="H42" s="243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</row>
    <row r="43" spans="1:20" x14ac:dyDescent="0.2">
      <c r="A43" s="241" t="s">
        <v>267</v>
      </c>
      <c r="B43" s="242"/>
      <c r="C43" s="242"/>
      <c r="D43" s="242"/>
      <c r="E43" s="242"/>
      <c r="F43" s="242"/>
      <c r="G43" s="242"/>
      <c r="H43" s="243"/>
      <c r="I43" s="4">
        <v>146</v>
      </c>
      <c r="J43" s="24">
        <f>J8+J28+J39+J41</f>
        <v>1952420204</v>
      </c>
      <c r="K43" s="24">
        <f>K8+K28+K39+K41</f>
        <v>453000722</v>
      </c>
      <c r="L43" s="24">
        <f>L8+L28+L39+L41</f>
        <v>2049868979</v>
      </c>
      <c r="M43" s="24">
        <f>M8+M28+M39+M41</f>
        <v>600743232</v>
      </c>
      <c r="N43" s="112"/>
      <c r="O43" s="112"/>
      <c r="P43" s="112"/>
      <c r="Q43" s="112"/>
      <c r="R43" s="112"/>
      <c r="S43" s="112"/>
      <c r="T43" s="112"/>
    </row>
    <row r="44" spans="1:20" x14ac:dyDescent="0.2">
      <c r="A44" s="241" t="s">
        <v>268</v>
      </c>
      <c r="B44" s="242"/>
      <c r="C44" s="242"/>
      <c r="D44" s="242"/>
      <c r="E44" s="242"/>
      <c r="F44" s="242"/>
      <c r="G44" s="242"/>
      <c r="H44" s="243"/>
      <c r="I44" s="4">
        <v>147</v>
      </c>
      <c r="J44" s="24">
        <f>J11+J34+J40+J42</f>
        <v>1975700793</v>
      </c>
      <c r="K44" s="24">
        <f>K11+K34+K40+K42</f>
        <v>507642002</v>
      </c>
      <c r="L44" s="24">
        <f>L11+L34+L40+L42</f>
        <v>2011124028</v>
      </c>
      <c r="M44" s="24">
        <f>M11+M34+M40+M42</f>
        <v>596156543</v>
      </c>
      <c r="N44" s="112"/>
      <c r="O44" s="112"/>
      <c r="P44" s="112"/>
      <c r="Q44" s="112"/>
      <c r="R44" s="112"/>
      <c r="S44" s="112"/>
      <c r="T44" s="112"/>
    </row>
    <row r="45" spans="1:20" x14ac:dyDescent="0.2">
      <c r="A45" s="241" t="s">
        <v>287</v>
      </c>
      <c r="B45" s="242"/>
      <c r="C45" s="242"/>
      <c r="D45" s="242"/>
      <c r="E45" s="242"/>
      <c r="F45" s="242"/>
      <c r="G45" s="242"/>
      <c r="H45" s="243"/>
      <c r="I45" s="4">
        <v>148</v>
      </c>
      <c r="J45" s="24">
        <f>J43-J44</f>
        <v>-23280589</v>
      </c>
      <c r="K45" s="24">
        <f>K43-K44</f>
        <v>-54641280</v>
      </c>
      <c r="L45" s="24">
        <f>L43-L44</f>
        <v>38744951</v>
      </c>
      <c r="M45" s="24">
        <f>M43-M44</f>
        <v>4586689</v>
      </c>
      <c r="N45" s="112"/>
      <c r="O45" s="112"/>
      <c r="P45" s="112"/>
      <c r="Q45" s="112"/>
      <c r="R45" s="112"/>
      <c r="S45" s="112"/>
      <c r="T45" s="112"/>
    </row>
    <row r="46" spans="1:20" x14ac:dyDescent="0.2">
      <c r="A46" s="262" t="s">
        <v>270</v>
      </c>
      <c r="B46" s="263"/>
      <c r="C46" s="263"/>
      <c r="D46" s="263"/>
      <c r="E46" s="263"/>
      <c r="F46" s="263"/>
      <c r="G46" s="263"/>
      <c r="H46" s="264"/>
      <c r="I46" s="4">
        <v>149</v>
      </c>
      <c r="J46" s="24">
        <f>IF(J43&gt;J44,J43-J44,0)</f>
        <v>0</v>
      </c>
      <c r="K46" s="24">
        <f>IF(K43&gt;K44,K43-K44,0)</f>
        <v>0</v>
      </c>
      <c r="L46" s="24">
        <f>IF(L43&gt;L44,L43-L44,0)</f>
        <v>38744951</v>
      </c>
      <c r="M46" s="24">
        <f>IF(M43&gt;M44,M43-M44,0)</f>
        <v>4586689</v>
      </c>
      <c r="N46" s="112"/>
      <c r="O46" s="112"/>
      <c r="P46" s="112"/>
      <c r="Q46" s="112"/>
      <c r="R46" s="112"/>
      <c r="S46" s="112"/>
      <c r="T46" s="112"/>
    </row>
    <row r="47" spans="1:20" x14ac:dyDescent="0.2">
      <c r="A47" s="262" t="s">
        <v>271</v>
      </c>
      <c r="B47" s="263"/>
      <c r="C47" s="263"/>
      <c r="D47" s="263"/>
      <c r="E47" s="263"/>
      <c r="F47" s="263"/>
      <c r="G47" s="263"/>
      <c r="H47" s="264"/>
      <c r="I47" s="4">
        <v>150</v>
      </c>
      <c r="J47" s="24">
        <f>IF(J44&gt;J43,J44-J43,0)</f>
        <v>23280589</v>
      </c>
      <c r="K47" s="24">
        <f>IF(K44&gt;K43,K44-K43,0)</f>
        <v>54641280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</row>
    <row r="48" spans="1:20" x14ac:dyDescent="0.2">
      <c r="A48" s="241" t="s">
        <v>269</v>
      </c>
      <c r="B48" s="242"/>
      <c r="C48" s="242"/>
      <c r="D48" s="242"/>
      <c r="E48" s="242"/>
      <c r="F48" s="242"/>
      <c r="G48" s="242"/>
      <c r="H48" s="243"/>
      <c r="I48" s="4">
        <v>151</v>
      </c>
      <c r="J48" s="25">
        <v>-2589780</v>
      </c>
      <c r="K48" s="25">
        <v>-2589780</v>
      </c>
      <c r="L48" s="25">
        <v>-12621172</v>
      </c>
      <c r="M48" s="25">
        <v>-12621172</v>
      </c>
      <c r="N48" s="112"/>
      <c r="O48" s="112"/>
      <c r="P48" s="112"/>
      <c r="Q48" s="112"/>
      <c r="R48" s="112"/>
      <c r="S48" s="112"/>
      <c r="T48" s="112"/>
    </row>
    <row r="49" spans="1:20" x14ac:dyDescent="0.2">
      <c r="A49" s="241" t="s">
        <v>288</v>
      </c>
      <c r="B49" s="242"/>
      <c r="C49" s="242"/>
      <c r="D49" s="242"/>
      <c r="E49" s="242"/>
      <c r="F49" s="242"/>
      <c r="G49" s="242"/>
      <c r="H49" s="243"/>
      <c r="I49" s="4">
        <v>152</v>
      </c>
      <c r="J49" s="24">
        <f>J45-J48</f>
        <v>-20690809</v>
      </c>
      <c r="K49" s="24">
        <f>K45-K48</f>
        <v>-52051500</v>
      </c>
      <c r="L49" s="24">
        <f>L45-L48</f>
        <v>51366123</v>
      </c>
      <c r="M49" s="24">
        <f>M45-M48</f>
        <v>17207861</v>
      </c>
      <c r="N49" s="112"/>
      <c r="O49" s="112"/>
      <c r="P49" s="112"/>
      <c r="Q49" s="112"/>
      <c r="R49" s="112"/>
      <c r="S49" s="112"/>
      <c r="T49" s="112"/>
    </row>
    <row r="50" spans="1:20" x14ac:dyDescent="0.2">
      <c r="A50" s="262" t="s">
        <v>245</v>
      </c>
      <c r="B50" s="263"/>
      <c r="C50" s="263"/>
      <c r="D50" s="263"/>
      <c r="E50" s="263"/>
      <c r="F50" s="263"/>
      <c r="G50" s="263"/>
      <c r="H50" s="264"/>
      <c r="I50" s="4">
        <v>153</v>
      </c>
      <c r="J50" s="24">
        <f>IF(J49&gt;0,J49,0)</f>
        <v>0</v>
      </c>
      <c r="K50" s="24">
        <f>IF(K49&gt;0,K49,0)</f>
        <v>0</v>
      </c>
      <c r="L50" s="24">
        <f>IF(L49&gt;0,L49,0)</f>
        <v>51366123</v>
      </c>
      <c r="M50" s="24">
        <f>IF(M49&gt;0,M49,0)</f>
        <v>17207861</v>
      </c>
      <c r="N50" s="112"/>
      <c r="O50" s="112"/>
      <c r="P50" s="112"/>
      <c r="Q50" s="112"/>
      <c r="R50" s="112"/>
      <c r="S50" s="112"/>
      <c r="T50" s="112"/>
    </row>
    <row r="51" spans="1:20" x14ac:dyDescent="0.2">
      <c r="A51" s="294" t="s">
        <v>272</v>
      </c>
      <c r="B51" s="295"/>
      <c r="C51" s="295"/>
      <c r="D51" s="295"/>
      <c r="E51" s="295"/>
      <c r="F51" s="295"/>
      <c r="G51" s="295"/>
      <c r="H51" s="296"/>
      <c r="I51" s="5">
        <v>154</v>
      </c>
      <c r="J51" s="26">
        <f>IF(J49&lt;0,-J49,0)</f>
        <v>20690809</v>
      </c>
      <c r="K51" s="26">
        <f>IF(K49&lt;0,-K49,0)</f>
        <v>52051500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</row>
    <row r="52" spans="1:20" ht="12.75" customHeight="1" x14ac:dyDescent="0.2">
      <c r="A52" s="272" t="s">
        <v>358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93"/>
      <c r="N52" s="112"/>
      <c r="O52" s="112"/>
      <c r="P52" s="112"/>
      <c r="Q52" s="112"/>
      <c r="R52" s="112"/>
      <c r="S52" s="112"/>
      <c r="T52" s="112"/>
    </row>
    <row r="53" spans="1:20" ht="12.75" customHeight="1" x14ac:dyDescent="0.2">
      <c r="A53" s="238" t="s">
        <v>240</v>
      </c>
      <c r="B53" s="239"/>
      <c r="C53" s="239"/>
      <c r="D53" s="239"/>
      <c r="E53" s="239"/>
      <c r="F53" s="239"/>
      <c r="G53" s="239"/>
      <c r="H53" s="239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</row>
    <row r="54" spans="1:20" x14ac:dyDescent="0.2">
      <c r="A54" s="290" t="s">
        <v>285</v>
      </c>
      <c r="B54" s="291"/>
      <c r="C54" s="291"/>
      <c r="D54" s="291"/>
      <c r="E54" s="291"/>
      <c r="F54" s="291"/>
      <c r="G54" s="291"/>
      <c r="H54" s="292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</row>
    <row r="55" spans="1:20" x14ac:dyDescent="0.2">
      <c r="A55" s="290" t="s">
        <v>286</v>
      </c>
      <c r="B55" s="291"/>
      <c r="C55" s="291"/>
      <c r="D55" s="291"/>
      <c r="E55" s="291"/>
      <c r="F55" s="291"/>
      <c r="G55" s="291"/>
      <c r="H55" s="292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</row>
    <row r="56" spans="1:20" ht="12.75" customHeight="1" x14ac:dyDescent="0.2">
      <c r="A56" s="272" t="s">
        <v>242</v>
      </c>
      <c r="B56" s="273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93"/>
      <c r="N56" s="112"/>
      <c r="O56" s="112"/>
      <c r="P56" s="112"/>
      <c r="Q56" s="112"/>
      <c r="R56" s="112"/>
      <c r="S56" s="112"/>
      <c r="T56" s="112"/>
    </row>
    <row r="57" spans="1:20" x14ac:dyDescent="0.2">
      <c r="A57" s="238" t="s">
        <v>255</v>
      </c>
      <c r="B57" s="239"/>
      <c r="C57" s="239"/>
      <c r="D57" s="239"/>
      <c r="E57" s="239"/>
      <c r="F57" s="239"/>
      <c r="G57" s="239"/>
      <c r="H57" s="240"/>
      <c r="I57" s="31">
        <v>157</v>
      </c>
      <c r="J57" s="23">
        <f>J49</f>
        <v>-20690809</v>
      </c>
      <c r="K57" s="23">
        <f>K49</f>
        <v>-52051500</v>
      </c>
      <c r="L57" s="23">
        <f>L49</f>
        <v>51366123</v>
      </c>
      <c r="M57" s="23">
        <f>M49</f>
        <v>17207861</v>
      </c>
      <c r="N57" s="112"/>
      <c r="O57" s="112"/>
      <c r="P57" s="112"/>
      <c r="Q57" s="112"/>
      <c r="R57" s="112"/>
      <c r="S57" s="112"/>
      <c r="T57" s="112"/>
    </row>
    <row r="58" spans="1:20" x14ac:dyDescent="0.2">
      <c r="A58" s="241" t="s">
        <v>273</v>
      </c>
      <c r="B58" s="242"/>
      <c r="C58" s="242"/>
      <c r="D58" s="242"/>
      <c r="E58" s="242"/>
      <c r="F58" s="242"/>
      <c r="G58" s="242"/>
      <c r="H58" s="243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</row>
    <row r="59" spans="1:20" x14ac:dyDescent="0.2">
      <c r="A59" s="241" t="s">
        <v>279</v>
      </c>
      <c r="B59" s="242"/>
      <c r="C59" s="242"/>
      <c r="D59" s="242"/>
      <c r="E59" s="242"/>
      <c r="F59" s="242"/>
      <c r="G59" s="242"/>
      <c r="H59" s="243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</row>
    <row r="60" spans="1:20" x14ac:dyDescent="0.2">
      <c r="A60" s="241" t="s">
        <v>280</v>
      </c>
      <c r="B60" s="242"/>
      <c r="C60" s="242"/>
      <c r="D60" s="242"/>
      <c r="E60" s="242"/>
      <c r="F60" s="242"/>
      <c r="G60" s="242"/>
      <c r="H60" s="243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</row>
    <row r="61" spans="1:20" x14ac:dyDescent="0.2">
      <c r="A61" s="241" t="s">
        <v>61</v>
      </c>
      <c r="B61" s="242"/>
      <c r="C61" s="242"/>
      <c r="D61" s="242"/>
      <c r="E61" s="242"/>
      <c r="F61" s="242"/>
      <c r="G61" s="242"/>
      <c r="H61" s="243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</row>
    <row r="62" spans="1:20" x14ac:dyDescent="0.2">
      <c r="A62" s="241" t="s">
        <v>281</v>
      </c>
      <c r="B62" s="242"/>
      <c r="C62" s="242"/>
      <c r="D62" s="242"/>
      <c r="E62" s="242"/>
      <c r="F62" s="242"/>
      <c r="G62" s="242"/>
      <c r="H62" s="243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</row>
    <row r="63" spans="1:20" x14ac:dyDescent="0.2">
      <c r="A63" s="241" t="s">
        <v>282</v>
      </c>
      <c r="B63" s="242"/>
      <c r="C63" s="242"/>
      <c r="D63" s="242"/>
      <c r="E63" s="242"/>
      <c r="F63" s="242"/>
      <c r="G63" s="242"/>
      <c r="H63" s="243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</row>
    <row r="64" spans="1:20" x14ac:dyDescent="0.2">
      <c r="A64" s="241" t="s">
        <v>283</v>
      </c>
      <c r="B64" s="242"/>
      <c r="C64" s="242"/>
      <c r="D64" s="242"/>
      <c r="E64" s="242"/>
      <c r="F64" s="242"/>
      <c r="G64" s="242"/>
      <c r="H64" s="243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</row>
    <row r="65" spans="1:20" x14ac:dyDescent="0.2">
      <c r="A65" s="241" t="s">
        <v>284</v>
      </c>
      <c r="B65" s="242"/>
      <c r="C65" s="242"/>
      <c r="D65" s="242"/>
      <c r="E65" s="242"/>
      <c r="F65" s="242"/>
      <c r="G65" s="242"/>
      <c r="H65" s="243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</row>
    <row r="66" spans="1:20" x14ac:dyDescent="0.2">
      <c r="A66" s="241" t="s">
        <v>274</v>
      </c>
      <c r="B66" s="242"/>
      <c r="C66" s="242"/>
      <c r="D66" s="242"/>
      <c r="E66" s="242"/>
      <c r="F66" s="242"/>
      <c r="G66" s="242"/>
      <c r="H66" s="243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</row>
    <row r="67" spans="1:20" x14ac:dyDescent="0.2">
      <c r="A67" s="241" t="s">
        <v>246</v>
      </c>
      <c r="B67" s="242"/>
      <c r="C67" s="242"/>
      <c r="D67" s="242"/>
      <c r="E67" s="242"/>
      <c r="F67" s="242"/>
      <c r="G67" s="242"/>
      <c r="H67" s="243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</row>
    <row r="68" spans="1:20" x14ac:dyDescent="0.2">
      <c r="A68" s="241" t="s">
        <v>247</v>
      </c>
      <c r="B68" s="242"/>
      <c r="C68" s="242"/>
      <c r="D68" s="242"/>
      <c r="E68" s="242"/>
      <c r="F68" s="242"/>
      <c r="G68" s="242"/>
      <c r="H68" s="243"/>
      <c r="I68" s="4">
        <v>168</v>
      </c>
      <c r="J68" s="26">
        <f>J57+J67</f>
        <v>-20690809</v>
      </c>
      <c r="K68" s="26">
        <f>K57+K67</f>
        <v>-52051500</v>
      </c>
      <c r="L68" s="26">
        <f>L57+L67</f>
        <v>51366123</v>
      </c>
      <c r="M68" s="26">
        <f>M57+M67</f>
        <v>17207861</v>
      </c>
      <c r="N68" s="112"/>
      <c r="O68" s="112"/>
      <c r="P68" s="112"/>
      <c r="Q68" s="112"/>
      <c r="R68" s="112"/>
      <c r="S68" s="112"/>
      <c r="T68" s="112"/>
    </row>
    <row r="69" spans="1:20" ht="12.75" customHeight="1" x14ac:dyDescent="0.2">
      <c r="A69" s="284" t="s">
        <v>359</v>
      </c>
      <c r="B69" s="285"/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6"/>
      <c r="N69" s="112"/>
      <c r="O69" s="112"/>
      <c r="P69" s="112"/>
      <c r="Q69" s="112"/>
      <c r="R69" s="112"/>
      <c r="S69" s="112"/>
      <c r="T69" s="112"/>
    </row>
    <row r="70" spans="1:20" ht="12.75" customHeight="1" x14ac:dyDescent="0.2">
      <c r="A70" s="287" t="s">
        <v>241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9"/>
      <c r="N70" s="112"/>
      <c r="O70" s="112"/>
      <c r="P70" s="112"/>
      <c r="Q70" s="112"/>
      <c r="R70" s="112"/>
      <c r="S70" s="112"/>
      <c r="T70" s="112"/>
    </row>
    <row r="71" spans="1:20" s="113" customFormat="1" x14ac:dyDescent="0.2">
      <c r="A71" s="241" t="s">
        <v>285</v>
      </c>
      <c r="B71" s="242"/>
      <c r="C71" s="242"/>
      <c r="D71" s="242"/>
      <c r="E71" s="242"/>
      <c r="F71" s="242"/>
      <c r="G71" s="242"/>
      <c r="H71" s="243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12"/>
      <c r="P71" s="112"/>
      <c r="Q71" s="112"/>
      <c r="R71" s="112"/>
      <c r="S71" s="112"/>
      <c r="T71" s="112"/>
    </row>
    <row r="72" spans="1:20" ht="12.75" customHeight="1" x14ac:dyDescent="0.2">
      <c r="A72" s="281" t="s">
        <v>286</v>
      </c>
      <c r="B72" s="282"/>
      <c r="C72" s="282"/>
      <c r="D72" s="282"/>
      <c r="E72" s="282"/>
      <c r="F72" s="282"/>
      <c r="G72" s="282"/>
      <c r="H72" s="283"/>
      <c r="I72" s="7">
        <v>170</v>
      </c>
      <c r="J72" s="160">
        <v>0</v>
      </c>
      <c r="K72" s="160">
        <v>0</v>
      </c>
      <c r="L72" s="160">
        <v>0</v>
      </c>
      <c r="M72" s="160">
        <v>0</v>
      </c>
      <c r="N72" s="112"/>
      <c r="O72" s="112"/>
      <c r="P72" s="112"/>
      <c r="Q72" s="112"/>
      <c r="R72" s="112"/>
      <c r="S72" s="112"/>
      <c r="T72" s="112"/>
    </row>
    <row r="73" spans="1:20" x14ac:dyDescent="0.2">
      <c r="L73" s="111"/>
      <c r="M73" s="111"/>
      <c r="N73" s="112"/>
      <c r="O73" s="112"/>
      <c r="P73" s="112"/>
      <c r="Q73" s="126"/>
      <c r="R73" s="126"/>
      <c r="S73" s="126"/>
    </row>
    <row r="75" spans="1:20" x14ac:dyDescent="0.2">
      <c r="L75" s="11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 K14 L26:M26 K29:K30 K35 M32 J48:M48 K3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27:M31 J49:M51 J8:M11 M33:M47 L27:L47 J13:J47 K13 L13:M25 K15:K28 K36:K47 K33:K34 K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topLeftCell="A25" zoomScale="120" zoomScaleNormal="120" zoomScaleSheetLayoutView="110" workbookViewId="0">
      <selection activeCell="M50" sqref="M50"/>
    </sheetView>
  </sheetViews>
  <sheetFormatPr defaultRowHeight="12.75" x14ac:dyDescent="0.2"/>
  <cols>
    <col min="1" max="4" width="8.42578125" customWidth="1"/>
    <col min="5" max="5" width="23.5703125" customWidth="1"/>
    <col min="6" max="6" width="18.28515625" customWidth="1"/>
    <col min="7" max="7" width="0.42578125" customWidth="1"/>
    <col min="8" max="8" width="0.28515625" customWidth="1"/>
    <col min="9" max="9" width="8.140625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312" t="s">
        <v>193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3" ht="12.75" customHeight="1" x14ac:dyDescent="0.2">
      <c r="A2" s="313" t="s">
        <v>398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50" t="s">
        <v>383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</row>
    <row r="5" spans="1:13" ht="24" thickBot="1" x14ac:dyDescent="0.25">
      <c r="A5" s="310" t="s">
        <v>72</v>
      </c>
      <c r="B5" s="310"/>
      <c r="C5" s="310"/>
      <c r="D5" s="310"/>
      <c r="E5" s="310"/>
      <c r="F5" s="310"/>
      <c r="G5" s="310"/>
      <c r="H5" s="310"/>
      <c r="I5" s="82" t="s">
        <v>330</v>
      </c>
      <c r="J5" s="83" t="s">
        <v>364</v>
      </c>
      <c r="K5" s="83" t="s">
        <v>365</v>
      </c>
    </row>
    <row r="6" spans="1:13" x14ac:dyDescent="0.2">
      <c r="A6" s="311">
        <v>1</v>
      </c>
      <c r="B6" s="311"/>
      <c r="C6" s="311"/>
      <c r="D6" s="311"/>
      <c r="E6" s="311"/>
      <c r="F6" s="311"/>
      <c r="G6" s="311"/>
      <c r="H6" s="311"/>
      <c r="I6" s="84">
        <v>2</v>
      </c>
      <c r="J6" s="85" t="s">
        <v>332</v>
      </c>
      <c r="K6" s="138" t="s">
        <v>333</v>
      </c>
    </row>
    <row r="7" spans="1:13" x14ac:dyDescent="0.2">
      <c r="A7" s="306" t="s">
        <v>187</v>
      </c>
      <c r="B7" s="307"/>
      <c r="C7" s="307"/>
      <c r="D7" s="307"/>
      <c r="E7" s="307"/>
      <c r="F7" s="307"/>
      <c r="G7" s="307"/>
      <c r="H7" s="307"/>
      <c r="I7" s="308"/>
      <c r="J7" s="308"/>
      <c r="K7" s="309"/>
    </row>
    <row r="8" spans="1:13" x14ac:dyDescent="0.2">
      <c r="A8" s="244" t="s">
        <v>55</v>
      </c>
      <c r="B8" s="245"/>
      <c r="C8" s="245"/>
      <c r="D8" s="245"/>
      <c r="E8" s="245"/>
      <c r="F8" s="245"/>
      <c r="G8" s="245"/>
      <c r="H8" s="245"/>
      <c r="I8" s="4">
        <v>1</v>
      </c>
      <c r="J8" s="25">
        <v>-23280589</v>
      </c>
      <c r="K8" s="25">
        <v>38744951</v>
      </c>
      <c r="L8" s="9"/>
      <c r="M8" s="9"/>
    </row>
    <row r="9" spans="1:13" x14ac:dyDescent="0.2">
      <c r="A9" s="244" t="s">
        <v>56</v>
      </c>
      <c r="B9" s="245"/>
      <c r="C9" s="245"/>
      <c r="D9" s="245"/>
      <c r="E9" s="245"/>
      <c r="F9" s="245"/>
      <c r="G9" s="245"/>
      <c r="H9" s="245"/>
      <c r="I9" s="4">
        <v>2</v>
      </c>
      <c r="J9" s="25">
        <v>85504692</v>
      </c>
      <c r="K9" s="25">
        <v>84985112</v>
      </c>
      <c r="L9" s="9"/>
      <c r="M9" s="9"/>
    </row>
    <row r="10" spans="1:13" x14ac:dyDescent="0.2">
      <c r="A10" s="244" t="s">
        <v>57</v>
      </c>
      <c r="B10" s="245"/>
      <c r="C10" s="245"/>
      <c r="D10" s="245"/>
      <c r="E10" s="245"/>
      <c r="F10" s="245"/>
      <c r="G10" s="245"/>
      <c r="H10" s="245"/>
      <c r="I10" s="4">
        <v>3</v>
      </c>
      <c r="J10" s="25">
        <v>0</v>
      </c>
      <c r="K10" s="25">
        <v>0</v>
      </c>
      <c r="M10" s="9"/>
    </row>
    <row r="11" spans="1:13" x14ac:dyDescent="0.2">
      <c r="A11" s="244" t="s">
        <v>58</v>
      </c>
      <c r="B11" s="245"/>
      <c r="C11" s="245"/>
      <c r="D11" s="245"/>
      <c r="E11" s="245"/>
      <c r="F11" s="245"/>
      <c r="G11" s="245"/>
      <c r="H11" s="245"/>
      <c r="I11" s="4">
        <v>4</v>
      </c>
      <c r="J11" s="25">
        <v>18752857</v>
      </c>
      <c r="K11" s="25">
        <v>0</v>
      </c>
      <c r="L11" s="9"/>
      <c r="M11" s="9"/>
    </row>
    <row r="12" spans="1:13" x14ac:dyDescent="0.2">
      <c r="A12" s="244" t="s">
        <v>59</v>
      </c>
      <c r="B12" s="245"/>
      <c r="C12" s="245"/>
      <c r="D12" s="245"/>
      <c r="E12" s="245"/>
      <c r="F12" s="245"/>
      <c r="G12" s="245"/>
      <c r="H12" s="245"/>
      <c r="I12" s="4">
        <v>5</v>
      </c>
      <c r="J12" s="25">
        <v>36941192</v>
      </c>
      <c r="K12" s="25">
        <v>20616642</v>
      </c>
      <c r="M12" s="9"/>
    </row>
    <row r="13" spans="1:13" x14ac:dyDescent="0.2">
      <c r="A13" s="244" t="s">
        <v>64</v>
      </c>
      <c r="B13" s="245"/>
      <c r="C13" s="245"/>
      <c r="D13" s="245"/>
      <c r="E13" s="245"/>
      <c r="F13" s="245"/>
      <c r="G13" s="245"/>
      <c r="H13" s="245"/>
      <c r="I13" s="4">
        <v>6</v>
      </c>
      <c r="J13" s="25">
        <v>49546882</v>
      </c>
      <c r="K13" s="25">
        <v>123649396</v>
      </c>
      <c r="M13" s="9"/>
    </row>
    <row r="14" spans="1:13" x14ac:dyDescent="0.2">
      <c r="A14" s="241" t="s">
        <v>188</v>
      </c>
      <c r="B14" s="242"/>
      <c r="C14" s="242"/>
      <c r="D14" s="242"/>
      <c r="E14" s="242"/>
      <c r="F14" s="242"/>
      <c r="G14" s="242"/>
      <c r="H14" s="242"/>
      <c r="I14" s="4">
        <v>7</v>
      </c>
      <c r="J14" s="24">
        <f>SUM(J8:J13)</f>
        <v>167465034</v>
      </c>
      <c r="K14" s="24">
        <f>SUM(K8:K13)</f>
        <v>267996101</v>
      </c>
      <c r="M14" s="9"/>
    </row>
    <row r="15" spans="1:13" x14ac:dyDescent="0.2">
      <c r="A15" s="244" t="s">
        <v>65</v>
      </c>
      <c r="B15" s="245"/>
      <c r="C15" s="245"/>
      <c r="D15" s="245"/>
      <c r="E15" s="245"/>
      <c r="F15" s="245"/>
      <c r="G15" s="245"/>
      <c r="H15" s="245"/>
      <c r="I15" s="4">
        <v>8</v>
      </c>
      <c r="J15" s="25">
        <v>9012128</v>
      </c>
      <c r="K15" s="25">
        <v>40682363</v>
      </c>
      <c r="M15" s="9"/>
    </row>
    <row r="16" spans="1:13" x14ac:dyDescent="0.2">
      <c r="A16" s="244" t="s">
        <v>66</v>
      </c>
      <c r="B16" s="245"/>
      <c r="C16" s="245"/>
      <c r="D16" s="245"/>
      <c r="E16" s="245"/>
      <c r="F16" s="245"/>
      <c r="G16" s="245"/>
      <c r="H16" s="245"/>
      <c r="I16" s="4">
        <v>9</v>
      </c>
      <c r="J16" s="25">
        <v>0</v>
      </c>
      <c r="K16" s="25">
        <v>72177960</v>
      </c>
      <c r="M16" s="9"/>
    </row>
    <row r="17" spans="1:15" x14ac:dyDescent="0.2">
      <c r="A17" s="244" t="s">
        <v>67</v>
      </c>
      <c r="B17" s="245"/>
      <c r="C17" s="245"/>
      <c r="D17" s="245"/>
      <c r="E17" s="245"/>
      <c r="F17" s="245"/>
      <c r="G17" s="245"/>
      <c r="H17" s="245"/>
      <c r="I17" s="4">
        <v>10</v>
      </c>
      <c r="J17" s="25">
        <v>0</v>
      </c>
      <c r="K17" s="25">
        <v>0</v>
      </c>
      <c r="M17" s="9"/>
    </row>
    <row r="18" spans="1:15" x14ac:dyDescent="0.2">
      <c r="A18" s="244" t="s">
        <v>68</v>
      </c>
      <c r="B18" s="245"/>
      <c r="C18" s="245"/>
      <c r="D18" s="245"/>
      <c r="E18" s="245"/>
      <c r="F18" s="245"/>
      <c r="G18" s="245"/>
      <c r="H18" s="245"/>
      <c r="I18" s="4">
        <v>11</v>
      </c>
      <c r="J18" s="103">
        <v>11279719</v>
      </c>
      <c r="K18" s="103">
        <v>13188299</v>
      </c>
      <c r="L18" s="9"/>
      <c r="M18" s="9"/>
    </row>
    <row r="19" spans="1:15" x14ac:dyDescent="0.2">
      <c r="A19" s="241" t="s">
        <v>189</v>
      </c>
      <c r="B19" s="242"/>
      <c r="C19" s="242"/>
      <c r="D19" s="242"/>
      <c r="E19" s="242"/>
      <c r="F19" s="242"/>
      <c r="G19" s="242"/>
      <c r="H19" s="242"/>
      <c r="I19" s="4">
        <v>12</v>
      </c>
      <c r="J19" s="24">
        <f>SUM(J15:J18)</f>
        <v>20291847</v>
      </c>
      <c r="K19" s="24">
        <f>SUM(K15:K18)</f>
        <v>126048622</v>
      </c>
      <c r="M19" s="9"/>
      <c r="N19" s="9"/>
      <c r="O19" s="9"/>
    </row>
    <row r="20" spans="1:15" x14ac:dyDescent="0.2">
      <c r="A20" s="241" t="s">
        <v>385</v>
      </c>
      <c r="B20" s="242"/>
      <c r="C20" s="242"/>
      <c r="D20" s="242"/>
      <c r="E20" s="242"/>
      <c r="F20" s="242"/>
      <c r="G20" s="242"/>
      <c r="H20" s="242"/>
      <c r="I20" s="4">
        <v>13</v>
      </c>
      <c r="J20" s="24">
        <f>IF(J14&gt;J19,J14-J19,0)</f>
        <v>147173187</v>
      </c>
      <c r="K20" s="24">
        <f>IF(K14&gt;K19,K14-K19,0)</f>
        <v>141947479</v>
      </c>
      <c r="M20" s="9"/>
    </row>
    <row r="21" spans="1:15" x14ac:dyDescent="0.2">
      <c r="A21" s="241" t="s">
        <v>386</v>
      </c>
      <c r="B21" s="242"/>
      <c r="C21" s="242"/>
      <c r="D21" s="242"/>
      <c r="E21" s="242"/>
      <c r="F21" s="242"/>
      <c r="G21" s="242"/>
      <c r="H21" s="242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306" t="s">
        <v>190</v>
      </c>
      <c r="B22" s="307"/>
      <c r="C22" s="307"/>
      <c r="D22" s="307"/>
      <c r="E22" s="307"/>
      <c r="F22" s="307"/>
      <c r="G22" s="307"/>
      <c r="H22" s="307"/>
      <c r="I22" s="308"/>
      <c r="J22" s="308"/>
      <c r="K22" s="309"/>
      <c r="M22" s="9"/>
    </row>
    <row r="23" spans="1:15" x14ac:dyDescent="0.2">
      <c r="A23" s="244" t="s">
        <v>231</v>
      </c>
      <c r="B23" s="245"/>
      <c r="C23" s="245"/>
      <c r="D23" s="245"/>
      <c r="E23" s="245"/>
      <c r="F23" s="245"/>
      <c r="G23" s="245"/>
      <c r="H23" s="245"/>
      <c r="I23" s="4">
        <v>15</v>
      </c>
      <c r="J23" s="25">
        <v>176890</v>
      </c>
      <c r="K23" s="25">
        <v>445477</v>
      </c>
      <c r="M23" s="9"/>
    </row>
    <row r="24" spans="1:15" x14ac:dyDescent="0.2">
      <c r="A24" s="244" t="s">
        <v>232</v>
      </c>
      <c r="B24" s="245"/>
      <c r="C24" s="245"/>
      <c r="D24" s="245"/>
      <c r="E24" s="245"/>
      <c r="F24" s="245"/>
      <c r="G24" s="245"/>
      <c r="H24" s="245"/>
      <c r="I24" s="4">
        <v>16</v>
      </c>
      <c r="J24" s="103">
        <v>61121</v>
      </c>
      <c r="K24" s="25">
        <v>0</v>
      </c>
      <c r="M24" s="9"/>
    </row>
    <row r="25" spans="1:15" x14ac:dyDescent="0.2">
      <c r="A25" s="244" t="s">
        <v>233</v>
      </c>
      <c r="B25" s="245"/>
      <c r="C25" s="245"/>
      <c r="D25" s="245"/>
      <c r="E25" s="245"/>
      <c r="F25" s="245"/>
      <c r="G25" s="245"/>
      <c r="H25" s="245"/>
      <c r="I25" s="4">
        <v>17</v>
      </c>
      <c r="J25" s="25">
        <v>14384497</v>
      </c>
      <c r="K25" s="25">
        <v>13159969</v>
      </c>
      <c r="M25" s="9"/>
    </row>
    <row r="26" spans="1:15" x14ac:dyDescent="0.2">
      <c r="A26" s="244" t="s">
        <v>234</v>
      </c>
      <c r="B26" s="245"/>
      <c r="C26" s="245"/>
      <c r="D26" s="245"/>
      <c r="E26" s="245"/>
      <c r="F26" s="245"/>
      <c r="G26" s="245"/>
      <c r="H26" s="245"/>
      <c r="I26" s="4">
        <v>18</v>
      </c>
      <c r="J26" s="25">
        <v>0</v>
      </c>
      <c r="K26" s="25">
        <v>0</v>
      </c>
      <c r="M26" s="9"/>
    </row>
    <row r="27" spans="1:15" x14ac:dyDescent="0.2">
      <c r="A27" s="244" t="s">
        <v>235</v>
      </c>
      <c r="B27" s="245"/>
      <c r="C27" s="245"/>
      <c r="D27" s="245"/>
      <c r="E27" s="245"/>
      <c r="F27" s="245"/>
      <c r="G27" s="245"/>
      <c r="H27" s="245"/>
      <c r="I27" s="4">
        <v>19</v>
      </c>
      <c r="J27" s="25">
        <v>43797208</v>
      </c>
      <c r="K27" s="25">
        <v>64868965</v>
      </c>
      <c r="M27" s="9"/>
    </row>
    <row r="28" spans="1:15" x14ac:dyDescent="0.2">
      <c r="A28" s="241" t="s">
        <v>194</v>
      </c>
      <c r="B28" s="242"/>
      <c r="C28" s="242"/>
      <c r="D28" s="242"/>
      <c r="E28" s="242"/>
      <c r="F28" s="242"/>
      <c r="G28" s="242"/>
      <c r="H28" s="242"/>
      <c r="I28" s="4">
        <v>20</v>
      </c>
      <c r="J28" s="24">
        <f>SUM(J23:J27)</f>
        <v>58419716</v>
      </c>
      <c r="K28" s="24">
        <f>SUM(K23:K27)</f>
        <v>78474411</v>
      </c>
      <c r="M28" s="9"/>
    </row>
    <row r="29" spans="1:15" x14ac:dyDescent="0.2">
      <c r="A29" s="244" t="s">
        <v>139</v>
      </c>
      <c r="B29" s="245"/>
      <c r="C29" s="245"/>
      <c r="D29" s="245"/>
      <c r="E29" s="245"/>
      <c r="F29" s="245"/>
      <c r="G29" s="245"/>
      <c r="H29" s="245"/>
      <c r="I29" s="4">
        <v>21</v>
      </c>
      <c r="J29" s="25">
        <v>69779723</v>
      </c>
      <c r="K29" s="25">
        <v>40549662</v>
      </c>
      <c r="M29" s="9"/>
    </row>
    <row r="30" spans="1:15" x14ac:dyDescent="0.2">
      <c r="A30" s="244" t="s">
        <v>140</v>
      </c>
      <c r="B30" s="245"/>
      <c r="C30" s="245"/>
      <c r="D30" s="245"/>
      <c r="E30" s="245"/>
      <c r="F30" s="245"/>
      <c r="G30" s="245"/>
      <c r="H30" s="245"/>
      <c r="I30" s="4">
        <v>22</v>
      </c>
      <c r="J30" s="103">
        <v>0</v>
      </c>
      <c r="K30" s="25">
        <v>0</v>
      </c>
      <c r="M30" s="9"/>
    </row>
    <row r="31" spans="1:15" x14ac:dyDescent="0.2">
      <c r="A31" s="244" t="s">
        <v>35</v>
      </c>
      <c r="B31" s="245"/>
      <c r="C31" s="245"/>
      <c r="D31" s="245"/>
      <c r="E31" s="245"/>
      <c r="F31" s="245"/>
      <c r="G31" s="245"/>
      <c r="H31" s="245"/>
      <c r="I31" s="4">
        <v>23</v>
      </c>
      <c r="J31" s="25">
        <v>7640634</v>
      </c>
      <c r="K31" s="25">
        <v>15881744</v>
      </c>
      <c r="M31" s="9"/>
    </row>
    <row r="32" spans="1:15" x14ac:dyDescent="0.2">
      <c r="A32" s="241" t="s">
        <v>2</v>
      </c>
      <c r="B32" s="242"/>
      <c r="C32" s="242"/>
      <c r="D32" s="242"/>
      <c r="E32" s="242"/>
      <c r="F32" s="242"/>
      <c r="G32" s="242"/>
      <c r="H32" s="242"/>
      <c r="I32" s="4">
        <v>24</v>
      </c>
      <c r="J32" s="24">
        <f>SUM(J29:J31)</f>
        <v>77420357</v>
      </c>
      <c r="K32" s="24">
        <f>SUM(K29:K31)</f>
        <v>56431406</v>
      </c>
      <c r="M32" s="9"/>
    </row>
    <row r="33" spans="1:13" x14ac:dyDescent="0.2">
      <c r="A33" s="241" t="s">
        <v>387</v>
      </c>
      <c r="B33" s="242"/>
      <c r="C33" s="242"/>
      <c r="D33" s="242"/>
      <c r="E33" s="242"/>
      <c r="F33" s="242"/>
      <c r="G33" s="242"/>
      <c r="H33" s="242"/>
      <c r="I33" s="4">
        <v>25</v>
      </c>
      <c r="J33" s="24">
        <f>IF(J28&gt;J32,J28-J32,0)</f>
        <v>0</v>
      </c>
      <c r="K33" s="24">
        <f>IF(K28&gt;K32,K28-K32,0)</f>
        <v>22043005</v>
      </c>
      <c r="M33" s="9"/>
    </row>
    <row r="34" spans="1:13" x14ac:dyDescent="0.2">
      <c r="A34" s="241" t="s">
        <v>388</v>
      </c>
      <c r="B34" s="242"/>
      <c r="C34" s="242"/>
      <c r="D34" s="242"/>
      <c r="E34" s="242"/>
      <c r="F34" s="242"/>
      <c r="G34" s="242"/>
      <c r="H34" s="242"/>
      <c r="I34" s="4">
        <v>26</v>
      </c>
      <c r="J34" s="24">
        <f>IF(J32&gt;J28,J32-J28,0)</f>
        <v>19000641</v>
      </c>
      <c r="K34" s="24">
        <f>IF(K32&gt;K28,K32-K28,0)</f>
        <v>0</v>
      </c>
      <c r="M34" s="9"/>
    </row>
    <row r="35" spans="1:13" x14ac:dyDescent="0.2">
      <c r="A35" s="306" t="s">
        <v>191</v>
      </c>
      <c r="B35" s="307"/>
      <c r="C35" s="307"/>
      <c r="D35" s="307"/>
      <c r="E35" s="307"/>
      <c r="F35" s="307"/>
      <c r="G35" s="307"/>
      <c r="H35" s="307"/>
      <c r="I35" s="308"/>
      <c r="J35" s="308"/>
      <c r="K35" s="309"/>
      <c r="M35" s="9"/>
    </row>
    <row r="36" spans="1:13" x14ac:dyDescent="0.2">
      <c r="A36" s="244" t="s">
        <v>200</v>
      </c>
      <c r="B36" s="245"/>
      <c r="C36" s="245"/>
      <c r="D36" s="245"/>
      <c r="E36" s="245"/>
      <c r="F36" s="245"/>
      <c r="G36" s="245"/>
      <c r="H36" s="245"/>
      <c r="I36" s="4">
        <v>27</v>
      </c>
      <c r="J36" s="22">
        <v>0</v>
      </c>
      <c r="K36" s="25">
        <v>0</v>
      </c>
      <c r="M36" s="9"/>
    </row>
    <row r="37" spans="1:13" x14ac:dyDescent="0.2">
      <c r="A37" s="244" t="s">
        <v>48</v>
      </c>
      <c r="B37" s="245"/>
      <c r="C37" s="245"/>
      <c r="D37" s="245"/>
      <c r="E37" s="245"/>
      <c r="F37" s="245"/>
      <c r="G37" s="245"/>
      <c r="H37" s="245"/>
      <c r="I37" s="4">
        <v>28</v>
      </c>
      <c r="J37" s="25">
        <v>73551531</v>
      </c>
      <c r="K37" s="25">
        <v>159112661</v>
      </c>
      <c r="M37" s="9"/>
    </row>
    <row r="38" spans="1:13" x14ac:dyDescent="0.2">
      <c r="A38" s="244" t="s">
        <v>49</v>
      </c>
      <c r="B38" s="245"/>
      <c r="C38" s="245"/>
      <c r="D38" s="245"/>
      <c r="E38" s="245"/>
      <c r="F38" s="245"/>
      <c r="G38" s="245"/>
      <c r="H38" s="245"/>
      <c r="I38" s="4">
        <v>29</v>
      </c>
      <c r="J38" s="25">
        <v>0</v>
      </c>
      <c r="K38" s="25">
        <v>0</v>
      </c>
      <c r="M38" s="9"/>
    </row>
    <row r="39" spans="1:13" x14ac:dyDescent="0.2">
      <c r="A39" s="241" t="s">
        <v>81</v>
      </c>
      <c r="B39" s="242"/>
      <c r="C39" s="242"/>
      <c r="D39" s="242"/>
      <c r="E39" s="242"/>
      <c r="F39" s="242"/>
      <c r="G39" s="242"/>
      <c r="H39" s="242"/>
      <c r="I39" s="4">
        <v>30</v>
      </c>
      <c r="J39" s="24">
        <f>SUM(J36:J38)</f>
        <v>73551531</v>
      </c>
      <c r="K39" s="24">
        <f>SUM(K36:K38)</f>
        <v>159112661</v>
      </c>
      <c r="L39" s="96"/>
      <c r="M39" s="9"/>
    </row>
    <row r="40" spans="1:13" x14ac:dyDescent="0.2">
      <c r="A40" s="244" t="s">
        <v>50</v>
      </c>
      <c r="B40" s="245"/>
      <c r="C40" s="245"/>
      <c r="D40" s="245"/>
      <c r="E40" s="245"/>
      <c r="F40" s="245"/>
      <c r="G40" s="245"/>
      <c r="H40" s="245"/>
      <c r="I40" s="4">
        <v>31</v>
      </c>
      <c r="J40" s="25">
        <v>227872274</v>
      </c>
      <c r="K40" s="103">
        <v>267228650</v>
      </c>
      <c r="L40" s="111"/>
      <c r="M40" s="9"/>
    </row>
    <row r="41" spans="1:13" x14ac:dyDescent="0.2">
      <c r="A41" s="244" t="s">
        <v>51</v>
      </c>
      <c r="B41" s="245"/>
      <c r="C41" s="245"/>
      <c r="D41" s="245"/>
      <c r="E41" s="245"/>
      <c r="F41" s="245"/>
      <c r="G41" s="245"/>
      <c r="H41" s="245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44" t="s">
        <v>52</v>
      </c>
      <c r="B42" s="245"/>
      <c r="C42" s="245"/>
      <c r="D42" s="245"/>
      <c r="E42" s="245"/>
      <c r="F42" s="245"/>
      <c r="G42" s="245"/>
      <c r="H42" s="245"/>
      <c r="I42" s="4">
        <v>33</v>
      </c>
      <c r="J42" s="103">
        <v>1937000</v>
      </c>
      <c r="K42" s="103">
        <v>24014218</v>
      </c>
      <c r="L42" s="111"/>
      <c r="M42" s="9"/>
    </row>
    <row r="43" spans="1:13" x14ac:dyDescent="0.2">
      <c r="A43" s="244" t="s">
        <v>53</v>
      </c>
      <c r="B43" s="245"/>
      <c r="C43" s="245"/>
      <c r="D43" s="245"/>
      <c r="E43" s="245"/>
      <c r="F43" s="245"/>
      <c r="G43" s="245"/>
      <c r="H43" s="245"/>
      <c r="I43" s="4">
        <v>34</v>
      </c>
      <c r="J43" s="25">
        <v>0</v>
      </c>
      <c r="K43" s="25">
        <v>0</v>
      </c>
      <c r="M43" s="9"/>
    </row>
    <row r="44" spans="1:13" x14ac:dyDescent="0.2">
      <c r="A44" s="244" t="s">
        <v>54</v>
      </c>
      <c r="B44" s="245"/>
      <c r="C44" s="245"/>
      <c r="D44" s="245"/>
      <c r="E44" s="245"/>
      <c r="F44" s="245"/>
      <c r="G44" s="245"/>
      <c r="H44" s="245"/>
      <c r="I44" s="4">
        <v>35</v>
      </c>
      <c r="J44" s="25">
        <v>0</v>
      </c>
      <c r="K44" s="25">
        <v>0</v>
      </c>
      <c r="M44" s="9"/>
    </row>
    <row r="45" spans="1:13" x14ac:dyDescent="0.2">
      <c r="A45" s="241" t="s">
        <v>82</v>
      </c>
      <c r="B45" s="242"/>
      <c r="C45" s="242"/>
      <c r="D45" s="242"/>
      <c r="E45" s="242"/>
      <c r="F45" s="242"/>
      <c r="G45" s="242"/>
      <c r="H45" s="242"/>
      <c r="I45" s="4">
        <v>36</v>
      </c>
      <c r="J45" s="24">
        <f>SUM(J40:J44)</f>
        <v>229809274</v>
      </c>
      <c r="K45" s="24">
        <f>SUM(K40:K44)</f>
        <v>291242868</v>
      </c>
      <c r="M45" s="9"/>
    </row>
    <row r="46" spans="1:13" x14ac:dyDescent="0.2">
      <c r="A46" s="241" t="s">
        <v>389</v>
      </c>
      <c r="B46" s="242"/>
      <c r="C46" s="242"/>
      <c r="D46" s="242"/>
      <c r="E46" s="242"/>
      <c r="F46" s="242"/>
      <c r="G46" s="242"/>
      <c r="H46" s="242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41" t="s">
        <v>390</v>
      </c>
      <c r="B47" s="242"/>
      <c r="C47" s="242"/>
      <c r="D47" s="242"/>
      <c r="E47" s="242"/>
      <c r="F47" s="242"/>
      <c r="G47" s="242"/>
      <c r="H47" s="242"/>
      <c r="I47" s="4">
        <v>38</v>
      </c>
      <c r="J47" s="24">
        <f>IF(J45&gt;J39,J45-J39,0)</f>
        <v>156257743</v>
      </c>
      <c r="K47" s="24">
        <f>IF(K45&gt;K39,K45-K39,0)</f>
        <v>132130207</v>
      </c>
      <c r="M47" s="9"/>
    </row>
    <row r="48" spans="1:13" x14ac:dyDescent="0.2">
      <c r="A48" s="244" t="s">
        <v>83</v>
      </c>
      <c r="B48" s="245"/>
      <c r="C48" s="245"/>
      <c r="D48" s="245"/>
      <c r="E48" s="245"/>
      <c r="F48" s="245"/>
      <c r="G48" s="245"/>
      <c r="H48" s="245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31860277</v>
      </c>
      <c r="L48" s="9"/>
      <c r="M48" s="9"/>
    </row>
    <row r="49" spans="1:13" x14ac:dyDescent="0.2">
      <c r="A49" s="244" t="s">
        <v>84</v>
      </c>
      <c r="B49" s="245"/>
      <c r="C49" s="245"/>
      <c r="D49" s="245"/>
      <c r="E49" s="245"/>
      <c r="F49" s="245"/>
      <c r="G49" s="245"/>
      <c r="H49" s="245"/>
      <c r="I49" s="4">
        <v>40</v>
      </c>
      <c r="J49" s="24">
        <f>IF(J21-J20+J34-J33+J47-J46&gt;0,J21-J20+J34-J33+J47-J46,0)</f>
        <v>28085197</v>
      </c>
      <c r="K49" s="24">
        <f>IF(K21-K20+K34-K33+K47-K46&gt;0,K21-K20+K34-K33+K47-K46,0)</f>
        <v>0</v>
      </c>
      <c r="L49" s="9"/>
      <c r="M49" s="9"/>
    </row>
    <row r="50" spans="1:13" x14ac:dyDescent="0.2">
      <c r="A50" s="244" t="s">
        <v>192</v>
      </c>
      <c r="B50" s="245"/>
      <c r="C50" s="245"/>
      <c r="D50" s="245"/>
      <c r="E50" s="245"/>
      <c r="F50" s="245"/>
      <c r="G50" s="245"/>
      <c r="H50" s="245"/>
      <c r="I50" s="4">
        <v>41</v>
      </c>
      <c r="J50" s="25">
        <v>69132910</v>
      </c>
      <c r="K50" s="25">
        <v>41047713</v>
      </c>
      <c r="L50" s="9"/>
      <c r="M50" s="9"/>
    </row>
    <row r="51" spans="1:13" x14ac:dyDescent="0.2">
      <c r="A51" s="244" t="s">
        <v>228</v>
      </c>
      <c r="B51" s="245"/>
      <c r="C51" s="245"/>
      <c r="D51" s="245"/>
      <c r="E51" s="245"/>
      <c r="F51" s="245"/>
      <c r="G51" s="245"/>
      <c r="H51" s="245"/>
      <c r="I51" s="4">
        <v>42</v>
      </c>
      <c r="J51" s="25">
        <v>0</v>
      </c>
      <c r="K51" s="25">
        <v>0</v>
      </c>
      <c r="L51" s="9"/>
      <c r="M51" s="9"/>
    </row>
    <row r="52" spans="1:13" x14ac:dyDescent="0.2">
      <c r="A52" s="244" t="s">
        <v>229</v>
      </c>
      <c r="B52" s="245"/>
      <c r="C52" s="245"/>
      <c r="D52" s="245"/>
      <c r="E52" s="245"/>
      <c r="F52" s="245"/>
      <c r="G52" s="245"/>
      <c r="H52" s="245"/>
      <c r="I52" s="4">
        <v>43</v>
      </c>
      <c r="J52" s="25">
        <v>28085197</v>
      </c>
      <c r="K52" s="25">
        <v>-31860277</v>
      </c>
      <c r="M52" s="9"/>
    </row>
    <row r="53" spans="1:13" x14ac:dyDescent="0.2">
      <c r="A53" s="278" t="s">
        <v>230</v>
      </c>
      <c r="B53" s="279"/>
      <c r="C53" s="279"/>
      <c r="D53" s="279"/>
      <c r="E53" s="279"/>
      <c r="F53" s="279"/>
      <c r="G53" s="279"/>
      <c r="H53" s="279"/>
      <c r="I53" s="7">
        <v>44</v>
      </c>
      <c r="J53" s="26">
        <f>J50+J51-J52</f>
        <v>41047713</v>
      </c>
      <c r="K53" s="26">
        <f>K50+K51-K52</f>
        <v>72907990</v>
      </c>
      <c r="L53" s="9"/>
      <c r="M53" s="9"/>
    </row>
    <row r="54" spans="1:13" x14ac:dyDescent="0.2">
      <c r="L54" s="9"/>
      <c r="M54" s="9"/>
    </row>
    <row r="58" spans="1:13" x14ac:dyDescent="0.2">
      <c r="J58" s="10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9"/>
  <sheetViews>
    <sheetView showGridLines="0" zoomScale="132" zoomScaleNormal="132" zoomScaleSheetLayoutView="110" workbookViewId="0">
      <selection activeCell="R19" sqref="R19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21" t="s">
        <v>331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2" spans="1:13" x14ac:dyDescent="0.2">
      <c r="A2" s="314" t="s">
        <v>397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50" t="s">
        <v>383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</row>
    <row r="5" spans="1:13" ht="27.75" customHeight="1" thickBot="1" x14ac:dyDescent="0.25">
      <c r="A5" s="315" t="s">
        <v>72</v>
      </c>
      <c r="B5" s="315"/>
      <c r="C5" s="315"/>
      <c r="D5" s="315"/>
      <c r="E5" s="315"/>
      <c r="F5" s="315"/>
      <c r="G5" s="315"/>
      <c r="H5" s="315"/>
      <c r="I5" s="132" t="s">
        <v>330</v>
      </c>
      <c r="J5" s="99" t="s">
        <v>182</v>
      </c>
      <c r="K5" s="99" t="s">
        <v>183</v>
      </c>
    </row>
    <row r="6" spans="1:13" x14ac:dyDescent="0.2">
      <c r="A6" s="316">
        <v>1</v>
      </c>
      <c r="B6" s="316"/>
      <c r="C6" s="316"/>
      <c r="D6" s="316"/>
      <c r="E6" s="316"/>
      <c r="F6" s="316"/>
      <c r="G6" s="316"/>
      <c r="H6" s="316"/>
      <c r="I6" s="133">
        <v>2</v>
      </c>
      <c r="J6" s="85" t="s">
        <v>332</v>
      </c>
      <c r="K6" s="85" t="s">
        <v>333</v>
      </c>
    </row>
    <row r="7" spans="1:13" x14ac:dyDescent="0.2">
      <c r="A7" s="244" t="s">
        <v>334</v>
      </c>
      <c r="B7" s="245"/>
      <c r="C7" s="245"/>
      <c r="D7" s="245"/>
      <c r="E7" s="245"/>
      <c r="F7" s="245"/>
      <c r="G7" s="245"/>
      <c r="H7" s="245"/>
      <c r="I7" s="4">
        <v>1</v>
      </c>
      <c r="J7" s="23">
        <v>1626000899.7066262</v>
      </c>
      <c r="K7" s="23">
        <v>1084000600</v>
      </c>
      <c r="M7" s="102"/>
    </row>
    <row r="8" spans="1:13" x14ac:dyDescent="0.2">
      <c r="A8" s="244" t="s">
        <v>335</v>
      </c>
      <c r="B8" s="245"/>
      <c r="C8" s="245"/>
      <c r="D8" s="245"/>
      <c r="E8" s="245"/>
      <c r="F8" s="245"/>
      <c r="G8" s="245"/>
      <c r="H8" s="245"/>
      <c r="I8" s="4">
        <v>2</v>
      </c>
      <c r="J8" s="25">
        <v>25561463</v>
      </c>
      <c r="K8" s="25">
        <v>44785613</v>
      </c>
      <c r="M8" s="102"/>
    </row>
    <row r="9" spans="1:13" x14ac:dyDescent="0.2">
      <c r="A9" s="244" t="s">
        <v>336</v>
      </c>
      <c r="B9" s="245"/>
      <c r="C9" s="245"/>
      <c r="D9" s="245"/>
      <c r="E9" s="245"/>
      <c r="F9" s="245"/>
      <c r="G9" s="245"/>
      <c r="H9" s="245"/>
      <c r="I9" s="4">
        <v>3</v>
      </c>
      <c r="J9" s="25">
        <v>-37910250</v>
      </c>
      <c r="K9" s="103">
        <v>-45842809</v>
      </c>
      <c r="M9" s="102"/>
    </row>
    <row r="10" spans="1:13" x14ac:dyDescent="0.2">
      <c r="A10" s="244" t="s">
        <v>337</v>
      </c>
      <c r="B10" s="245"/>
      <c r="C10" s="245"/>
      <c r="D10" s="245"/>
      <c r="E10" s="245"/>
      <c r="F10" s="245"/>
      <c r="G10" s="245"/>
      <c r="H10" s="245"/>
      <c r="I10" s="4">
        <v>4</v>
      </c>
      <c r="J10" s="25">
        <v>-511133833</v>
      </c>
      <c r="K10" s="25">
        <v>0</v>
      </c>
      <c r="M10" s="102"/>
    </row>
    <row r="11" spans="1:13" ht="12.75" customHeight="1" x14ac:dyDescent="0.2">
      <c r="A11" s="244" t="s">
        <v>338</v>
      </c>
      <c r="B11" s="245"/>
      <c r="C11" s="245"/>
      <c r="D11" s="245"/>
      <c r="E11" s="245"/>
      <c r="F11" s="245"/>
      <c r="G11" s="245"/>
      <c r="H11" s="245"/>
      <c r="I11" s="4">
        <v>5</v>
      </c>
      <c r="J11" s="25">
        <v>-20690809</v>
      </c>
      <c r="K11" s="25">
        <v>51366123</v>
      </c>
      <c r="M11" s="102"/>
    </row>
    <row r="12" spans="1:13" ht="12.75" customHeight="1" x14ac:dyDescent="0.2">
      <c r="A12" s="244" t="s">
        <v>339</v>
      </c>
      <c r="B12" s="245"/>
      <c r="C12" s="245"/>
      <c r="D12" s="245"/>
      <c r="E12" s="245"/>
      <c r="F12" s="245"/>
      <c r="G12" s="245"/>
      <c r="H12" s="245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4" t="s">
        <v>340</v>
      </c>
      <c r="B13" s="245"/>
      <c r="C13" s="245"/>
      <c r="D13" s="245"/>
      <c r="E13" s="245"/>
      <c r="F13" s="245"/>
      <c r="G13" s="245"/>
      <c r="H13" s="245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4" t="s">
        <v>341</v>
      </c>
      <c r="B14" s="245"/>
      <c r="C14" s="245"/>
      <c r="D14" s="245"/>
      <c r="E14" s="245"/>
      <c r="F14" s="245"/>
      <c r="G14" s="245"/>
      <c r="H14" s="245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4" t="s">
        <v>342</v>
      </c>
      <c r="B15" s="245"/>
      <c r="C15" s="245"/>
      <c r="D15" s="245"/>
      <c r="E15" s="245"/>
      <c r="F15" s="245"/>
      <c r="G15" s="245"/>
      <c r="H15" s="245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41" t="s">
        <v>343</v>
      </c>
      <c r="B16" s="242"/>
      <c r="C16" s="242"/>
      <c r="D16" s="242"/>
      <c r="E16" s="242"/>
      <c r="F16" s="242"/>
      <c r="G16" s="242"/>
      <c r="H16" s="242"/>
      <c r="I16" s="4">
        <v>10</v>
      </c>
      <c r="J16" s="24">
        <f>SUM(J7:J15)</f>
        <v>1081827470.7066262</v>
      </c>
      <c r="K16" s="24">
        <f>SUM(K7:K15)</f>
        <v>1134309527</v>
      </c>
      <c r="L16" s="112"/>
      <c r="M16" s="102"/>
    </row>
    <row r="17" spans="1:13" ht="12.75" customHeight="1" x14ac:dyDescent="0.2">
      <c r="A17" s="244" t="s">
        <v>344</v>
      </c>
      <c r="B17" s="245"/>
      <c r="C17" s="245"/>
      <c r="D17" s="245"/>
      <c r="E17" s="245"/>
      <c r="F17" s="245"/>
      <c r="G17" s="245"/>
      <c r="H17" s="245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4" t="s">
        <v>345</v>
      </c>
      <c r="B18" s="245"/>
      <c r="C18" s="245"/>
      <c r="D18" s="245"/>
      <c r="E18" s="245"/>
      <c r="F18" s="245"/>
      <c r="G18" s="245"/>
      <c r="H18" s="245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4" t="s">
        <v>346</v>
      </c>
      <c r="B19" s="245"/>
      <c r="C19" s="245"/>
      <c r="D19" s="245"/>
      <c r="E19" s="245"/>
      <c r="F19" s="245"/>
      <c r="G19" s="245"/>
      <c r="H19" s="245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4" t="s">
        <v>347</v>
      </c>
      <c r="B20" s="245"/>
      <c r="C20" s="245"/>
      <c r="D20" s="245"/>
      <c r="E20" s="245"/>
      <c r="F20" s="245"/>
      <c r="G20" s="245"/>
      <c r="H20" s="245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4" t="s">
        <v>348</v>
      </c>
      <c r="B21" s="245"/>
      <c r="C21" s="245"/>
      <c r="D21" s="245"/>
      <c r="E21" s="245"/>
      <c r="F21" s="245"/>
      <c r="G21" s="245"/>
      <c r="H21" s="245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4" t="s">
        <v>349</v>
      </c>
      <c r="B22" s="245"/>
      <c r="C22" s="245"/>
      <c r="D22" s="245"/>
      <c r="E22" s="245"/>
      <c r="F22" s="245"/>
      <c r="G22" s="245"/>
      <c r="H22" s="245"/>
      <c r="I22" s="4">
        <v>16</v>
      </c>
      <c r="J22" s="25">
        <v>-79342370</v>
      </c>
      <c r="K22" s="25">
        <v>52482056</v>
      </c>
      <c r="L22" s="108"/>
      <c r="M22" s="102"/>
    </row>
    <row r="23" spans="1:13" ht="12.75" customHeight="1" x14ac:dyDescent="0.2">
      <c r="A23" s="241" t="s">
        <v>350</v>
      </c>
      <c r="B23" s="242"/>
      <c r="C23" s="242"/>
      <c r="D23" s="242"/>
      <c r="E23" s="242"/>
      <c r="F23" s="242"/>
      <c r="G23" s="242"/>
      <c r="H23" s="242"/>
      <c r="I23" s="4">
        <v>17</v>
      </c>
      <c r="J23" s="26">
        <f>SUM(J17:J22)</f>
        <v>-79342370</v>
      </c>
      <c r="K23" s="26">
        <f>SUM(K17:K22)</f>
        <v>52482056</v>
      </c>
      <c r="M23" s="102"/>
    </row>
    <row r="24" spans="1:13" ht="12.75" customHeight="1" x14ac:dyDescent="0.2">
      <c r="A24" s="323"/>
      <c r="B24" s="324"/>
      <c r="C24" s="324"/>
      <c r="D24" s="324"/>
      <c r="E24" s="324"/>
      <c r="F24" s="324"/>
      <c r="G24" s="324"/>
      <c r="H24" s="324"/>
      <c r="I24" s="325"/>
      <c r="J24" s="325"/>
      <c r="K24" s="326"/>
      <c r="M24" s="102"/>
    </row>
    <row r="25" spans="1:13" ht="12.75" customHeight="1" x14ac:dyDescent="0.2">
      <c r="A25" s="317" t="s">
        <v>351</v>
      </c>
      <c r="B25" s="318"/>
      <c r="C25" s="318"/>
      <c r="D25" s="318"/>
      <c r="E25" s="318"/>
      <c r="F25" s="318"/>
      <c r="G25" s="318"/>
      <c r="H25" s="318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78" t="s">
        <v>352</v>
      </c>
      <c r="B26" s="279"/>
      <c r="C26" s="279"/>
      <c r="D26" s="279"/>
      <c r="E26" s="279"/>
      <c r="F26" s="279"/>
      <c r="G26" s="279"/>
      <c r="H26" s="279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19" t="s">
        <v>353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</row>
    <row r="28" spans="1:13" ht="12.75" customHeight="1" x14ac:dyDescent="0.2"/>
    <row r="29" spans="1:13" x14ac:dyDescent="0.2">
      <c r="K29" s="111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2" sqref="A2:B2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x14ac:dyDescent="0.2">
      <c r="A1" s="327"/>
      <c r="B1" s="327"/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30" t="s">
        <v>380</v>
      </c>
      <c r="B2" s="330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52"/>
      <c r="B3" s="153"/>
      <c r="C3" s="153"/>
      <c r="D3" s="153"/>
      <c r="E3" s="78"/>
      <c r="F3" s="78"/>
      <c r="G3" s="96"/>
      <c r="H3" s="96"/>
      <c r="I3" s="96"/>
      <c r="J3" s="96"/>
    </row>
    <row r="4" spans="1:10" ht="29.25" customHeight="1" x14ac:dyDescent="0.2">
      <c r="A4" s="328" t="s">
        <v>394</v>
      </c>
      <c r="B4" s="328"/>
      <c r="C4" s="328"/>
      <c r="D4" s="328"/>
    </row>
    <row r="5" spans="1:10" ht="17.25" customHeight="1" x14ac:dyDescent="0.2">
      <c r="A5" s="329"/>
      <c r="B5" s="329"/>
      <c r="C5" s="329"/>
      <c r="D5" s="329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4">
    <mergeCell ref="A1:B1"/>
    <mergeCell ref="A4:D4"/>
    <mergeCell ref="A5:D5"/>
    <mergeCell ref="A2:B2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2014-02-08T12:40:24Z</cp:lastPrinted>
  <dcterms:created xsi:type="dcterms:W3CDTF">2008-10-17T11:51:54Z</dcterms:created>
  <dcterms:modified xsi:type="dcterms:W3CDTF">2014-08-30T16:36:19Z</dcterms:modified>
</cp:coreProperties>
</file>